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156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<sst xmlns="http://schemas.openxmlformats.org/spreadsheetml/2006/main" count="223" uniqueCount="87">
  <si>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</si>
  <si>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</si>
  <si>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</si>
  <si>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</si>
  <si>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</si>
  <si>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</si>
  <si>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</si>
  <si>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</si>
  <si>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</si>
  <si>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</si>
  <si>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</si>
  <si>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</si>
  <si>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</si>
  <si>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</si>
  <si>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</si>
  <si>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</si>
  <si>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</si>
  <si>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</si>
  <si>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</si>
  <si>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</si>
  <si>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</si>
  <si>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</si>
  <si>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</si>
  <si>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</si>
  <si>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</si>
  <si>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</si>
  <si>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</si>
  <si>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</si>
  <si>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PENEDÈS</t>
  </si>
  <si>
    <t>Penedès</t>
  </si>
  <si>
    <t>NOU BC</t>
  </si>
  <si>
    <t>Mediterrània</t>
  </si>
  <si>
    <t>5a partida</t>
  </si>
  <si>
    <t>MEDITERRÀNIA A</t>
  </si>
  <si>
    <t>2a DIVISIÓ GRUP A</t>
  </si>
  <si>
    <t>LLIGA CATALANA DE BOWLING 2021-2022</t>
  </si>
  <si>
    <t xml:space="preserve">PENEDÈS </t>
  </si>
  <si>
    <t>TEAM ILERDENSE</t>
  </si>
  <si>
    <t>TERRASSA B</t>
  </si>
  <si>
    <t>JOVENTUT AL-VICI C</t>
  </si>
  <si>
    <t>Cayuela Victoria, Amaro</t>
  </si>
  <si>
    <t>Cayuela Punzano, Oliver</t>
  </si>
  <si>
    <t>Sadurní Escofet, Pere</t>
  </si>
  <si>
    <t xml:space="preserve">Ventura Marcé, Vicens </t>
  </si>
  <si>
    <t>García Plazas, Florentino</t>
  </si>
  <si>
    <t>Arteaga Miana, José Luis</t>
  </si>
  <si>
    <t>Nou</t>
  </si>
  <si>
    <t>Calzada Jacóme, Eduard</t>
  </si>
  <si>
    <t>Devesa Vilanova, Jaume</t>
  </si>
  <si>
    <t>Sánchez Rodríguez, Montserrat</t>
  </si>
  <si>
    <t>Gullón López, Andrés</t>
  </si>
  <si>
    <t>Soria Soria, Daniel</t>
  </si>
  <si>
    <t>García Romero, Carlos</t>
  </si>
  <si>
    <t>Menéndez García, Francisco</t>
  </si>
  <si>
    <t>Vizcaino Pineda, David</t>
  </si>
  <si>
    <t>Mata Pires, Eric</t>
  </si>
  <si>
    <t>Mauri Nadal, Humberto</t>
  </si>
  <si>
    <t>Sánchez López, Carlos</t>
  </si>
  <si>
    <t>Gordillo Vega, Francisco</t>
  </si>
  <si>
    <t>Team Ilerdense</t>
  </si>
  <si>
    <t>Gordillo Vega, Alfonso</t>
  </si>
  <si>
    <t>Porté Jiménez, Miquel Àngel</t>
  </si>
  <si>
    <t>Porté Mases, Pau</t>
  </si>
  <si>
    <t>Antunez Rodríguez, Avelino</t>
  </si>
  <si>
    <t>Terrassa</t>
  </si>
  <si>
    <t>Mas Puiggrós, Valentí</t>
  </si>
  <si>
    <t>Dementieva, Svetlana</t>
  </si>
  <si>
    <t>Góngora Hinojo, José Antonio</t>
  </si>
  <si>
    <t>Abadal Pérez, Francisco</t>
  </si>
  <si>
    <t>Joventut Al-Vici</t>
  </si>
  <si>
    <t>Guasch Espí, Ramon</t>
  </si>
  <si>
    <t>Ramisa Cano, Jaume</t>
  </si>
  <si>
    <t>Roca Fandos, Albert</t>
  </si>
  <si>
    <t>Julià Batlle, Javier</t>
  </si>
  <si>
    <t>Gil Navarri, Manuel</t>
  </si>
  <si>
    <t>Botero Barriga, Francisco Javier</t>
  </si>
  <si>
    <t>Nieto Alcaraz, Gabriel</t>
  </si>
  <si>
    <t xml:space="preserve">Muelas Serrano, Gabriel </t>
  </si>
  <si>
    <t>Fraile Tor, Anna</t>
  </si>
  <si>
    <t xml:space="preserve">González Santos, Carlos </t>
  </si>
  <si>
    <t>CLASSIFICACIÓ DESPRÉS DE LA 2a CONCENTRACIÓ</t>
  </si>
  <si>
    <t>CLASSIFICACIÓ DESPRÉS DE LA 3a CONCENTRACIÓ</t>
  </si>
  <si>
    <t>CLASSIFICACIÓ DESPRÉS DE LA 4a CONCENTRACIÓ</t>
  </si>
  <si>
    <t>Pérez Castillo, Dorian</t>
  </si>
  <si>
    <t>Pons Conde, Núria</t>
  </si>
  <si>
    <t>Marzá Fusté, Pol</t>
  </si>
  <si>
    <t>Castillo León, Francisco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</si>
</sst>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2</xdr:col>
      <xdr:colOff>438150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C21" sqref="C21:K21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35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34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44471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36</v>
      </c>
      <c r="D9" s="21"/>
      <c r="E9" s="22">
        <v>9</v>
      </c>
      <c r="G9" s="4" t="s">
        <v>30</v>
      </c>
      <c r="I9" s="22">
        <v>1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33</v>
      </c>
      <c r="E11" s="22">
        <v>8</v>
      </c>
      <c r="F11" s="22"/>
      <c r="G11" s="4" t="s">
        <v>37</v>
      </c>
      <c r="I11" s="22">
        <v>2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38</v>
      </c>
      <c r="E13" s="22">
        <v>2</v>
      </c>
      <c r="F13" s="22"/>
      <c r="G13" s="4" t="s">
        <v>39</v>
      </c>
      <c r="I13" s="22">
        <v>8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TERRASSA B</v>
      </c>
      <c r="E15" s="22">
        <v>1</v>
      </c>
      <c r="F15" s="22"/>
      <c r="G15" s="20" t="str">
        <f>G11</f>
        <v>TEAM ILERDENSE</v>
      </c>
      <c r="I15" s="22">
        <v>9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PENEDÈS </v>
      </c>
      <c r="E17" s="22">
        <v>6</v>
      </c>
      <c r="F17" s="22"/>
      <c r="G17" s="20" t="str">
        <f>G13</f>
        <v>JOVENTUT AL-VICI C</v>
      </c>
      <c r="I17" s="22">
        <v>4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NOU BC</v>
      </c>
      <c r="E19" s="22">
        <v>2</v>
      </c>
      <c r="F19" s="22"/>
      <c r="G19" s="20" t="str">
        <f>C11</f>
        <v>MEDITERRÀNIA A</v>
      </c>
      <c r="I19" s="22">
        <v>8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A</v>
      </c>
      <c r="E21" s="22">
        <v>8</v>
      </c>
      <c r="F21" s="22"/>
      <c r="G21" s="20" t="str">
        <f>C9</f>
        <v>PENEDÈS 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NOU BC</v>
      </c>
      <c r="E23" s="22">
        <v>10</v>
      </c>
      <c r="F23" s="22"/>
      <c r="G23" s="20" t="str">
        <f>C13</f>
        <v>TERRASSA B</v>
      </c>
      <c r="I23" s="22">
        <v>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JOVENTUT AL-VICI C</v>
      </c>
      <c r="E25" s="22">
        <v>7</v>
      </c>
      <c r="F25" s="22"/>
      <c r="G25" s="20" t="str">
        <f>G11</f>
        <v>TEAM ILERDENSE</v>
      </c>
      <c r="I25" s="22">
        <v>3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NOU BC</v>
      </c>
      <c r="E27" s="22">
        <v>7</v>
      </c>
      <c r="F27" s="22"/>
      <c r="G27" s="20" t="str">
        <f>G13</f>
        <v>JOVENTUT AL-VICI C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TEAM ILERDENSE</v>
      </c>
      <c r="E29" s="22">
        <v>3</v>
      </c>
      <c r="F29" s="22"/>
      <c r="G29" s="20" t="str">
        <f>C9</f>
        <v>PENEDÈS </v>
      </c>
      <c r="I29" s="22">
        <v>7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A</v>
      </c>
      <c r="E31" s="22">
        <v>8</v>
      </c>
      <c r="G31" s="20" t="str">
        <f>C13</f>
        <v>TERRASSA B</v>
      </c>
      <c r="I31" s="22">
        <v>2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32</v>
      </c>
      <c r="C33" s="4" t="s">
        <v>28</v>
      </c>
      <c r="E33" s="22">
        <v>10</v>
      </c>
      <c r="F33" s="22"/>
      <c r="G33" s="4" t="s">
        <v>38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JOVENTUT AL-VICI C</v>
      </c>
      <c r="E35" s="22">
        <v>1</v>
      </c>
      <c r="F35" s="22"/>
      <c r="G35" s="4" t="s">
        <v>33</v>
      </c>
      <c r="I35" s="22">
        <v>9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37</v>
      </c>
      <c r="E37" s="22">
        <v>5</v>
      </c>
      <c r="G37" s="20" t="str">
        <f>C19</f>
        <v>NOU BC</v>
      </c>
      <c r="I37" s="22">
        <v>5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33</v>
      </c>
      <c r="C44" s="33"/>
      <c r="D44" s="34"/>
      <c r="E44" s="35">
        <f>(8+8+8+8+9)</f>
        <v>41</v>
      </c>
      <c r="F44" s="36"/>
      <c r="G44" s="36"/>
      <c r="H44" s="37"/>
      <c r="I44" s="38">
        <f aca="true" t="shared" si="0" ref="I44:I49">SUM(E44:H44)</f>
        <v>41</v>
      </c>
      <c r="J44" s="15"/>
    </row>
    <row r="45" spans="2:10" ht="21">
      <c r="B45" s="7" t="s">
        <v>28</v>
      </c>
      <c r="C45" s="66"/>
      <c r="D45" s="67"/>
      <c r="E45" s="35">
        <f>(9+6+2+7+10)</f>
        <v>34</v>
      </c>
      <c r="F45" s="36"/>
      <c r="G45" s="36"/>
      <c r="H45" s="37"/>
      <c r="I45" s="38">
        <f t="shared" si="0"/>
        <v>34</v>
      </c>
      <c r="J45" s="39"/>
    </row>
    <row r="46" spans="2:10" ht="21">
      <c r="B46" s="6" t="s">
        <v>30</v>
      </c>
      <c r="C46" s="33"/>
      <c r="D46" s="34"/>
      <c r="E46" s="35">
        <f>(1+2+10+7+5)</f>
        <v>25</v>
      </c>
      <c r="F46" s="37"/>
      <c r="G46" s="37"/>
      <c r="H46" s="37"/>
      <c r="I46" s="38">
        <f t="shared" si="0"/>
        <v>25</v>
      </c>
      <c r="J46" s="39"/>
    </row>
    <row r="47" spans="2:10" ht="21">
      <c r="B47" s="6" t="s">
        <v>39</v>
      </c>
      <c r="C47" s="40"/>
      <c r="D47" s="41"/>
      <c r="E47" s="35">
        <f>(8+4+7+3+1)</f>
        <v>23</v>
      </c>
      <c r="F47" s="36"/>
      <c r="G47" s="36"/>
      <c r="H47" s="37"/>
      <c r="I47" s="38">
        <f t="shared" si="0"/>
        <v>23</v>
      </c>
      <c r="J47" s="39"/>
    </row>
    <row r="48" spans="2:10" ht="21">
      <c r="B48" s="6" t="s">
        <v>37</v>
      </c>
      <c r="C48" s="40"/>
      <c r="D48" s="41"/>
      <c r="E48" s="35">
        <f>(2+9+3+3+5)</f>
        <v>22</v>
      </c>
      <c r="F48" s="36"/>
      <c r="G48" s="36"/>
      <c r="H48" s="37"/>
      <c r="I48" s="38">
        <f t="shared" si="0"/>
        <v>22</v>
      </c>
      <c r="J48" s="39"/>
    </row>
    <row r="49" spans="2:10" ht="21">
      <c r="B49" s="6" t="s">
        <v>38</v>
      </c>
      <c r="C49" s="33"/>
      <c r="D49" s="34"/>
      <c r="E49" s="35">
        <f>(2+1+0+2+0)</f>
        <v>5</v>
      </c>
      <c r="F49" s="36"/>
      <c r="G49" s="36"/>
      <c r="H49" s="37"/>
      <c r="I49" s="38">
        <f t="shared" si="0"/>
        <v>5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3">
      <selection activeCell="C21" sqref="C21:J21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35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34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44520</v>
      </c>
      <c r="E7" s="13"/>
      <c r="G7" s="13"/>
      <c r="H7" s="2" t="s">
        <v>22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36</v>
      </c>
      <c r="D9" s="21"/>
      <c r="E9" s="22">
        <v>9</v>
      </c>
      <c r="G9" s="4" t="s">
        <v>30</v>
      </c>
      <c r="I9" s="22">
        <v>1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33</v>
      </c>
      <c r="E11" s="22">
        <v>0</v>
      </c>
      <c r="F11" s="22"/>
      <c r="G11" s="4" t="s">
        <v>37</v>
      </c>
      <c r="I11" s="22">
        <v>10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38</v>
      </c>
      <c r="E13" s="22">
        <v>3</v>
      </c>
      <c r="F13" s="22"/>
      <c r="G13" s="4" t="s">
        <v>39</v>
      </c>
      <c r="I13" s="22">
        <v>7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TERRASSA B</v>
      </c>
      <c r="E15" s="22">
        <v>3</v>
      </c>
      <c r="F15" s="22"/>
      <c r="G15" s="20" t="str">
        <f>G11</f>
        <v>TEAM ILERDENSE</v>
      </c>
      <c r="I15" s="22">
        <v>7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PENEDÈS </v>
      </c>
      <c r="E17" s="22">
        <v>8</v>
      </c>
      <c r="F17" s="22"/>
      <c r="G17" s="20" t="str">
        <f>G13</f>
        <v>JOVENTUT AL-VICI C</v>
      </c>
      <c r="I17" s="22">
        <v>2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NOU BC</v>
      </c>
      <c r="E19" s="22">
        <v>5</v>
      </c>
      <c r="F19" s="22"/>
      <c r="G19" s="20" t="str">
        <f>C11</f>
        <v>MEDITERRÀNIA A</v>
      </c>
      <c r="I19" s="22">
        <v>5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A</v>
      </c>
      <c r="E21" s="22">
        <v>8</v>
      </c>
      <c r="F21" s="22"/>
      <c r="G21" s="20" t="str">
        <f>C9</f>
        <v>PENEDÈS 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NOU BC</v>
      </c>
      <c r="E23" s="22">
        <v>8</v>
      </c>
      <c r="F23" s="22"/>
      <c r="G23" s="20" t="str">
        <f>C13</f>
        <v>TERRASSA B</v>
      </c>
      <c r="I23" s="22">
        <v>2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JOVENTUT AL-VICI C</v>
      </c>
      <c r="E25" s="22">
        <v>7</v>
      </c>
      <c r="F25" s="22"/>
      <c r="G25" s="20" t="str">
        <f>G11</f>
        <v>TEAM ILERDENSE</v>
      </c>
      <c r="I25" s="22">
        <v>3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NOU BC</v>
      </c>
      <c r="E27" s="22">
        <v>7</v>
      </c>
      <c r="F27" s="22"/>
      <c r="G27" s="20" t="str">
        <f>G13</f>
        <v>JOVENTUT AL-VICI C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TEAM ILERDENSE</v>
      </c>
      <c r="E29" s="22">
        <v>0</v>
      </c>
      <c r="F29" s="22"/>
      <c r="G29" s="20" t="str">
        <f>C9</f>
        <v>PENEDÈS 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A</v>
      </c>
      <c r="E31" s="22">
        <v>8</v>
      </c>
      <c r="G31" s="20" t="str">
        <f>C13</f>
        <v>TERRASSA B</v>
      </c>
      <c r="I31" s="22">
        <v>2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32</v>
      </c>
      <c r="C33" s="4" t="s">
        <v>28</v>
      </c>
      <c r="E33" s="22">
        <v>6</v>
      </c>
      <c r="F33" s="22"/>
      <c r="G33" s="4" t="s">
        <v>38</v>
      </c>
      <c r="I33" s="22">
        <v>4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JOVENTUT AL-VICI C</v>
      </c>
      <c r="E35" s="22">
        <v>4</v>
      </c>
      <c r="F35" s="22"/>
      <c r="G35" s="4" t="s">
        <v>33</v>
      </c>
      <c r="I35" s="22">
        <v>6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37</v>
      </c>
      <c r="E37" s="22">
        <v>8</v>
      </c>
      <c r="G37" s="20" t="str">
        <f>C19</f>
        <v>NOU BC</v>
      </c>
      <c r="I37" s="22">
        <v>2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80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28</v>
      </c>
      <c r="C44" s="33"/>
      <c r="D44" s="34"/>
      <c r="E44" s="35">
        <f>(9+6+2+7+10)</f>
        <v>34</v>
      </c>
      <c r="F44" s="35">
        <f>(9+8+2+10+6)</f>
        <v>35</v>
      </c>
      <c r="G44" s="35"/>
      <c r="H44" s="37"/>
      <c r="I44" s="38">
        <f aca="true" t="shared" si="0" ref="I44:I49">SUM(E44:H44)</f>
        <v>69</v>
      </c>
      <c r="J44" s="15"/>
    </row>
    <row r="45" spans="2:10" ht="21">
      <c r="B45" s="7" t="s">
        <v>33</v>
      </c>
      <c r="C45" s="66"/>
      <c r="D45" s="67"/>
      <c r="E45" s="35">
        <f>(8+8+8+8+9)</f>
        <v>41</v>
      </c>
      <c r="F45" s="35">
        <f>(0+5+8+8+6)</f>
        <v>27</v>
      </c>
      <c r="G45" s="35"/>
      <c r="H45" s="37"/>
      <c r="I45" s="38">
        <f t="shared" si="0"/>
        <v>68</v>
      </c>
      <c r="J45" s="39"/>
    </row>
    <row r="46" spans="2:10" ht="21">
      <c r="B46" s="6" t="s">
        <v>37</v>
      </c>
      <c r="C46" s="40"/>
      <c r="D46" s="41"/>
      <c r="E46" s="35">
        <f>(2+9+3+3+5)</f>
        <v>22</v>
      </c>
      <c r="F46" s="35">
        <f>(10+7+3+0+8)</f>
        <v>28</v>
      </c>
      <c r="G46" s="35"/>
      <c r="H46" s="37"/>
      <c r="I46" s="38">
        <f t="shared" si="0"/>
        <v>50</v>
      </c>
      <c r="J46" s="39"/>
    </row>
    <row r="47" spans="2:10" ht="21">
      <c r="B47" s="6" t="s">
        <v>30</v>
      </c>
      <c r="C47" s="33"/>
      <c r="D47" s="34"/>
      <c r="E47" s="35">
        <f>(1+2+10+7+5)</f>
        <v>25</v>
      </c>
      <c r="F47" s="35">
        <f>(1+5+8+7+2)</f>
        <v>23</v>
      </c>
      <c r="G47" s="35"/>
      <c r="H47" s="37"/>
      <c r="I47" s="38">
        <f t="shared" si="0"/>
        <v>48</v>
      </c>
      <c r="J47" s="39"/>
    </row>
    <row r="48" spans="2:10" ht="21">
      <c r="B48" s="6" t="s">
        <v>39</v>
      </c>
      <c r="C48" s="40"/>
      <c r="D48" s="41"/>
      <c r="E48" s="35">
        <f>(8+4+7+3+1)</f>
        <v>23</v>
      </c>
      <c r="F48" s="35">
        <f>(7+2+7+3+4)</f>
        <v>23</v>
      </c>
      <c r="G48" s="35"/>
      <c r="H48" s="37"/>
      <c r="I48" s="38">
        <f t="shared" si="0"/>
        <v>46</v>
      </c>
      <c r="J48" s="39"/>
    </row>
    <row r="49" spans="2:10" ht="21">
      <c r="B49" s="6" t="s">
        <v>38</v>
      </c>
      <c r="C49" s="33"/>
      <c r="D49" s="34"/>
      <c r="E49" s="35">
        <f>(2+1+0+2+0)</f>
        <v>5</v>
      </c>
      <c r="F49" s="35">
        <f>(3+3+2+2+4)</f>
        <v>14</v>
      </c>
      <c r="G49" s="35"/>
      <c r="H49" s="37"/>
      <c r="I49" s="38">
        <f t="shared" si="0"/>
        <v>19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16">
      <selection activeCell="K48" sqref="K48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35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34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44569</v>
      </c>
      <c r="E7" s="13"/>
      <c r="G7" s="13"/>
      <c r="H7" s="2" t="s">
        <v>23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36</v>
      </c>
      <c r="D9" s="21"/>
      <c r="E9" s="22">
        <v>7</v>
      </c>
      <c r="G9" s="4" t="s">
        <v>30</v>
      </c>
      <c r="I9" s="22">
        <v>0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33</v>
      </c>
      <c r="E11" s="22">
        <v>7</v>
      </c>
      <c r="F11" s="22"/>
      <c r="G11" s="4" t="s">
        <v>37</v>
      </c>
      <c r="I11" s="22">
        <v>3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38</v>
      </c>
      <c r="E13" s="22">
        <v>7</v>
      </c>
      <c r="F13" s="22"/>
      <c r="G13" s="4" t="s">
        <v>39</v>
      </c>
      <c r="I13" s="22">
        <v>3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TERRASSA B</v>
      </c>
      <c r="E15" s="22">
        <v>5</v>
      </c>
      <c r="F15" s="22"/>
      <c r="G15" s="20" t="str">
        <f>G11</f>
        <v>TEAM ILERDENSE</v>
      </c>
      <c r="I15" s="22">
        <v>5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PENEDÈS </v>
      </c>
      <c r="E17" s="22">
        <v>7</v>
      </c>
      <c r="F17" s="22"/>
      <c r="G17" s="20" t="str">
        <f>G13</f>
        <v>JOVENTUT AL-VICI C</v>
      </c>
      <c r="I17" s="22">
        <v>3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NOU BC</v>
      </c>
      <c r="E19" s="22">
        <v>0</v>
      </c>
      <c r="F19" s="22"/>
      <c r="G19" s="20" t="str">
        <f>C11</f>
        <v>MEDITERRÀNIA A</v>
      </c>
      <c r="I19" s="22">
        <v>9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A</v>
      </c>
      <c r="E21" s="22">
        <v>7</v>
      </c>
      <c r="F21" s="22"/>
      <c r="G21" s="20" t="str">
        <f>C9</f>
        <v>PENEDÈS </v>
      </c>
      <c r="I21" s="22">
        <v>3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NOU BC</v>
      </c>
      <c r="E23" s="22">
        <v>0</v>
      </c>
      <c r="F23" s="22"/>
      <c r="G23" s="20" t="str">
        <f>C13</f>
        <v>TERRASSA B</v>
      </c>
      <c r="I23" s="22">
        <v>8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JOVENTUT AL-VICI C</v>
      </c>
      <c r="E25" s="22">
        <v>10</v>
      </c>
      <c r="F25" s="22"/>
      <c r="G25" s="20" t="str">
        <f>G11</f>
        <v>TEAM ILERDENSE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NOU BC</v>
      </c>
      <c r="E27" s="22">
        <v>0</v>
      </c>
      <c r="F27" s="22"/>
      <c r="G27" s="20" t="str">
        <f>G13</f>
        <v>JOVENTUT AL-VICI C</v>
      </c>
      <c r="I27" s="22">
        <v>6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TEAM ILERDENSE</v>
      </c>
      <c r="E29" s="22">
        <v>0</v>
      </c>
      <c r="F29" s="22"/>
      <c r="G29" s="20" t="str">
        <f>C9</f>
        <v>PENEDÈS 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A</v>
      </c>
      <c r="E31" s="22">
        <v>6</v>
      </c>
      <c r="G31" s="20" t="str">
        <f>C13</f>
        <v>TERRASSA B</v>
      </c>
      <c r="I31" s="22">
        <v>4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32</v>
      </c>
      <c r="C33" s="4" t="s">
        <v>28</v>
      </c>
      <c r="E33" s="22">
        <v>10</v>
      </c>
      <c r="F33" s="22"/>
      <c r="G33" s="4" t="s">
        <v>38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JOVENTUT AL-VICI C</v>
      </c>
      <c r="E35" s="22">
        <v>1</v>
      </c>
      <c r="F35" s="22"/>
      <c r="G35" s="4" t="s">
        <v>33</v>
      </c>
      <c r="I35" s="22">
        <v>9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37</v>
      </c>
      <c r="E37" s="22">
        <v>9</v>
      </c>
      <c r="G37" s="20" t="str">
        <f>C19</f>
        <v>NOU BC</v>
      </c>
      <c r="I37" s="22">
        <v>0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81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7" t="s">
        <v>33</v>
      </c>
      <c r="C44" s="66"/>
      <c r="D44" s="67"/>
      <c r="E44" s="35">
        <f>(8+8+8+8+9)</f>
        <v>41</v>
      </c>
      <c r="F44" s="35">
        <f>(0+5+8+8+6)</f>
        <v>27</v>
      </c>
      <c r="G44" s="35">
        <f>(7+9+7+6+9)</f>
        <v>38</v>
      </c>
      <c r="H44" s="37"/>
      <c r="I44" s="38">
        <f aca="true" t="shared" si="0" ref="I44:I49">SUM(E44:H44)</f>
        <v>106</v>
      </c>
      <c r="J44" s="39"/>
    </row>
    <row r="45" spans="2:10" ht="21">
      <c r="B45" s="6" t="s">
        <v>28</v>
      </c>
      <c r="C45" s="33"/>
      <c r="D45" s="34"/>
      <c r="E45" s="35">
        <f>(9+6+2+7+10)</f>
        <v>34</v>
      </c>
      <c r="F45" s="35">
        <f>(9+8+2+10+6)</f>
        <v>35</v>
      </c>
      <c r="G45" s="35">
        <f>(7+7+3+10+10)</f>
        <v>37</v>
      </c>
      <c r="H45" s="37"/>
      <c r="I45" s="38">
        <f t="shared" si="0"/>
        <v>106</v>
      </c>
      <c r="J45" s="39"/>
    </row>
    <row r="46" spans="2:10" ht="21">
      <c r="B46" s="6" t="s">
        <v>39</v>
      </c>
      <c r="C46" s="40"/>
      <c r="D46" s="41"/>
      <c r="E46" s="35">
        <f>(8+4+7+3+1)</f>
        <v>23</v>
      </c>
      <c r="F46" s="35">
        <f>(7+2+7+3+4)</f>
        <v>23</v>
      </c>
      <c r="G46" s="35">
        <f>(3+3+10+6+1)</f>
        <v>23</v>
      </c>
      <c r="H46" s="37"/>
      <c r="I46" s="38">
        <f t="shared" si="0"/>
        <v>69</v>
      </c>
      <c r="J46" s="39"/>
    </row>
    <row r="47" spans="2:10" ht="21">
      <c r="B47" s="6" t="s">
        <v>37</v>
      </c>
      <c r="C47" s="40"/>
      <c r="D47" s="41"/>
      <c r="E47" s="35">
        <f>(2+9+3+3+5)</f>
        <v>22</v>
      </c>
      <c r="F47" s="35">
        <f>(10+7+3+0+8)</f>
        <v>28</v>
      </c>
      <c r="G47" s="35">
        <f>(3+5+0+0+9)</f>
        <v>17</v>
      </c>
      <c r="H47" s="37"/>
      <c r="I47" s="38">
        <f t="shared" si="0"/>
        <v>67</v>
      </c>
      <c r="J47" s="39"/>
    </row>
    <row r="48" spans="2:10" ht="21">
      <c r="B48" s="6" t="s">
        <v>30</v>
      </c>
      <c r="C48" s="33"/>
      <c r="D48" s="34"/>
      <c r="E48" s="35">
        <f>(1+2+10+7+5)</f>
        <v>25</v>
      </c>
      <c r="F48" s="35">
        <f>(1+5+8+7+2)</f>
        <v>23</v>
      </c>
      <c r="G48" s="35">
        <f>(0+0+0+0+0)</f>
        <v>0</v>
      </c>
      <c r="H48" s="37"/>
      <c r="I48" s="38">
        <f t="shared" si="0"/>
        <v>48</v>
      </c>
      <c r="J48" s="39"/>
    </row>
    <row r="49" spans="2:10" ht="21">
      <c r="B49" s="6" t="s">
        <v>38</v>
      </c>
      <c r="C49" s="33"/>
      <c r="D49" s="34"/>
      <c r="E49" s="35">
        <f>(2+1+0+2+0)</f>
        <v>5</v>
      </c>
      <c r="F49" s="35">
        <f>(3+3+2+2+4)</f>
        <v>14</v>
      </c>
      <c r="G49" s="35">
        <f>(7+5+8+4+0)</f>
        <v>24</v>
      </c>
      <c r="H49" s="37"/>
      <c r="I49" s="38">
        <f t="shared" si="0"/>
        <v>43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2" zoomScaleNormal="72" zoomScalePageLayoutView="0" workbookViewId="0" topLeftCell="A13">
      <selection activeCell="L49" sqref="L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35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34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44604</v>
      </c>
      <c r="E7" s="13"/>
      <c r="G7" s="13"/>
      <c r="H7" s="2" t="s">
        <v>26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36</v>
      </c>
      <c r="D9" s="21"/>
      <c r="E9" s="22">
        <v>8</v>
      </c>
      <c r="G9" s="4" t="s">
        <v>30</v>
      </c>
      <c r="I9" s="22">
        <v>2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33</v>
      </c>
      <c r="E11" s="22">
        <v>10</v>
      </c>
      <c r="F11" s="22"/>
      <c r="G11" s="4" t="s">
        <v>37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38</v>
      </c>
      <c r="E13" s="22">
        <v>3</v>
      </c>
      <c r="F13" s="22"/>
      <c r="G13" s="4" t="s">
        <v>39</v>
      </c>
      <c r="I13" s="22">
        <v>7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TERRASSA B</v>
      </c>
      <c r="E15" s="22">
        <v>4</v>
      </c>
      <c r="F15" s="22"/>
      <c r="G15" s="20" t="str">
        <f>G11</f>
        <v>TEAM ILERDENSE</v>
      </c>
      <c r="I15" s="22">
        <v>6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PENEDÈS </v>
      </c>
      <c r="E17" s="22">
        <v>9</v>
      </c>
      <c r="F17" s="22"/>
      <c r="G17" s="20" t="str">
        <f>G13</f>
        <v>JOVENTUT AL-VICI C</v>
      </c>
      <c r="I17" s="22">
        <v>1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NOU BC</v>
      </c>
      <c r="E19" s="22">
        <v>3</v>
      </c>
      <c r="F19" s="22"/>
      <c r="G19" s="20" t="str">
        <f>C11</f>
        <v>MEDITERRÀNIA A</v>
      </c>
      <c r="I19" s="22">
        <v>7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A</v>
      </c>
      <c r="E21" s="22">
        <v>2</v>
      </c>
      <c r="F21" s="22"/>
      <c r="G21" s="20" t="str">
        <f>C9</f>
        <v>PENEDÈS 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NOU BC</v>
      </c>
      <c r="E23" s="22">
        <v>2</v>
      </c>
      <c r="F23" s="22"/>
      <c r="G23" s="20" t="str">
        <f>C13</f>
        <v>TERRASSA B</v>
      </c>
      <c r="I23" s="22">
        <v>8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JOVENTUT AL-VICI C</v>
      </c>
      <c r="E25" s="22">
        <v>5</v>
      </c>
      <c r="F25" s="22"/>
      <c r="G25" s="20" t="str">
        <f>G11</f>
        <v>TEAM ILERDENSE</v>
      </c>
      <c r="I25" s="22">
        <v>5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NOU BC</v>
      </c>
      <c r="E27" s="22">
        <v>2</v>
      </c>
      <c r="F27" s="22"/>
      <c r="G27" s="20" t="str">
        <f>G13</f>
        <v>JOVENTUT AL-VICI C</v>
      </c>
      <c r="I27" s="22">
        <v>8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TEAM ILERDENSE</v>
      </c>
      <c r="E29" s="22">
        <v>8</v>
      </c>
      <c r="F29" s="22"/>
      <c r="G29" s="20" t="str">
        <f>C9</f>
        <v>PENEDÈS </v>
      </c>
      <c r="I29" s="22">
        <v>2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A</v>
      </c>
      <c r="E31" s="22">
        <v>6</v>
      </c>
      <c r="G31" s="20" t="str">
        <f>C13</f>
        <v>TERRASSA B</v>
      </c>
      <c r="I31" s="22">
        <v>4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32</v>
      </c>
      <c r="C33" s="4" t="s">
        <v>28</v>
      </c>
      <c r="E33" s="22">
        <v>8</v>
      </c>
      <c r="F33" s="22"/>
      <c r="G33" s="4" t="s">
        <v>38</v>
      </c>
      <c r="I33" s="22">
        <v>2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JOVENTUT AL-VICI C</v>
      </c>
      <c r="E35" s="22">
        <v>8</v>
      </c>
      <c r="F35" s="22"/>
      <c r="G35" s="4" t="s">
        <v>33</v>
      </c>
      <c r="I35" s="22">
        <v>2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37</v>
      </c>
      <c r="E37" s="22">
        <v>6</v>
      </c>
      <c r="G37" s="20" t="str">
        <f>C19</f>
        <v>NOU BC</v>
      </c>
      <c r="I37" s="22">
        <v>4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82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28</v>
      </c>
      <c r="C44" s="33"/>
      <c r="D44" s="34"/>
      <c r="E44" s="35">
        <f>(9+6+2+7+10)</f>
        <v>34</v>
      </c>
      <c r="F44" s="35">
        <f>(9+8+2+10+6)</f>
        <v>35</v>
      </c>
      <c r="G44" s="35">
        <f>(7+7+3+10+10)</f>
        <v>37</v>
      </c>
      <c r="H44" s="35">
        <f>(8+9+8+2+8)</f>
        <v>35</v>
      </c>
      <c r="I44" s="38">
        <f aca="true" t="shared" si="0" ref="I44:I49">SUM(E44:H44)</f>
        <v>141</v>
      </c>
      <c r="J44" s="15"/>
    </row>
    <row r="45" spans="2:10" ht="21">
      <c r="B45" s="7" t="s">
        <v>33</v>
      </c>
      <c r="C45" s="66"/>
      <c r="D45" s="67"/>
      <c r="E45" s="35">
        <f>(8+8+8+8+9)</f>
        <v>41</v>
      </c>
      <c r="F45" s="35">
        <f>(0+5+8+8+6)</f>
        <v>27</v>
      </c>
      <c r="G45" s="35">
        <f>(7+9+7+6+9)</f>
        <v>38</v>
      </c>
      <c r="H45" s="35">
        <f>(10+7+2+6+2)</f>
        <v>27</v>
      </c>
      <c r="I45" s="38">
        <f>SUM(E45:H45)</f>
        <v>133</v>
      </c>
      <c r="J45" s="39"/>
    </row>
    <row r="46" spans="2:10" ht="21">
      <c r="B46" s="6" t="s">
        <v>39</v>
      </c>
      <c r="C46" s="40"/>
      <c r="D46" s="41"/>
      <c r="E46" s="35">
        <f>(8+4+7+3+1)</f>
        <v>23</v>
      </c>
      <c r="F46" s="35">
        <f>(7+2+7+3+4)</f>
        <v>23</v>
      </c>
      <c r="G46" s="35">
        <f>(3+3+10+6+1)</f>
        <v>23</v>
      </c>
      <c r="H46" s="35">
        <f>(7+1+5+8+8)</f>
        <v>29</v>
      </c>
      <c r="I46" s="38">
        <f t="shared" si="0"/>
        <v>98</v>
      </c>
      <c r="J46" s="39"/>
    </row>
    <row r="47" spans="2:10" ht="21">
      <c r="B47" s="6" t="s">
        <v>37</v>
      </c>
      <c r="C47" s="40"/>
      <c r="D47" s="41"/>
      <c r="E47" s="35">
        <f>(2+9+3+3+5)</f>
        <v>22</v>
      </c>
      <c r="F47" s="35">
        <f>(10+7+3+0+8)</f>
        <v>28</v>
      </c>
      <c r="G47" s="35">
        <f>(3+5+0+0+9)</f>
        <v>17</v>
      </c>
      <c r="H47" s="35">
        <f>(0+6+5+8+6)</f>
        <v>25</v>
      </c>
      <c r="I47" s="38">
        <f t="shared" si="0"/>
        <v>92</v>
      </c>
      <c r="J47" s="39"/>
    </row>
    <row r="48" spans="2:10" ht="21">
      <c r="B48" s="6" t="s">
        <v>38</v>
      </c>
      <c r="C48" s="33"/>
      <c r="D48" s="34"/>
      <c r="E48" s="35">
        <f>(2+1+0+2+0)</f>
        <v>5</v>
      </c>
      <c r="F48" s="35">
        <f>(3+3+2+2+4)</f>
        <v>14</v>
      </c>
      <c r="G48" s="35">
        <f>(7+5+8+4+0)</f>
        <v>24</v>
      </c>
      <c r="H48" s="35">
        <f>(3+4+8+4+2)</f>
        <v>21</v>
      </c>
      <c r="I48" s="38">
        <f t="shared" si="0"/>
        <v>64</v>
      </c>
      <c r="J48" s="39"/>
    </row>
    <row r="49" spans="2:10" ht="21">
      <c r="B49" s="6" t="s">
        <v>30</v>
      </c>
      <c r="C49" s="33"/>
      <c r="D49" s="34"/>
      <c r="E49" s="35">
        <f>(1+2+10+7+5)</f>
        <v>25</v>
      </c>
      <c r="F49" s="35">
        <f>(1+5+8+7+2)</f>
        <v>23</v>
      </c>
      <c r="G49" s="35">
        <f>(0+0+0+0+0)</f>
        <v>0</v>
      </c>
      <c r="H49" s="35">
        <f>(2+3+2+2+4)</f>
        <v>13</v>
      </c>
      <c r="I49" s="38">
        <f t="shared" si="0"/>
        <v>61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11" sqref="C11"/>
    </sheetView>
  </sheetViews>
  <sheetFormatPr defaultColWidth="9.625" defaultRowHeight="12.75"/>
  <cols>
    <col min="1" max="1" width="3.875" style="45" customWidth="1"/>
    <col min="2" max="2" width="5.50390625" style="46" bestFit="1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14" width="4.00390625" style="46" hidden="1" customWidth="1"/>
    <col min="15" max="20" width="4.25390625" style="46" hidden="1" customWidth="1"/>
    <col min="21" max="23" width="4.00390625" style="46" hidden="1" customWidth="1"/>
    <col min="24" max="24" width="4.00390625" style="47" hidden="1" customWidth="1"/>
    <col min="25" max="34" width="4.00390625" style="46" hidden="1" customWidth="1"/>
    <col min="35" max="44" width="4.00390625" style="46" customWidth="1"/>
    <col min="45" max="45" width="5.50390625" style="46" bestFit="1" customWidth="1"/>
    <col min="46" max="48" width="5.625" style="46" customWidth="1"/>
    <col min="49" max="49" width="6.125" style="46" customWidth="1"/>
    <col min="50" max="50" width="7.375" style="46" bestFit="1" customWidth="1"/>
    <col min="51" max="51" width="10.125" style="46" bestFit="1" customWidth="1"/>
    <col min="52" max="16384" width="9.625" style="46" customWidth="1"/>
  </cols>
  <sheetData>
    <row r="1" spans="1:50" s="43" customFormat="1" ht="15">
      <c r="A1" s="42"/>
      <c r="C1" s="43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44"/>
      <c r="AT1" s="44"/>
      <c r="AU1" s="44"/>
      <c r="AV1" s="44"/>
      <c r="AW1" s="44"/>
      <c r="AX1" s="44"/>
    </row>
    <row r="2" spans="5:52" ht="13.5"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1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 t="s">
        <v>16</v>
      </c>
      <c r="AT3" s="48" t="s">
        <v>17</v>
      </c>
      <c r="AU3" s="48" t="s">
        <v>18</v>
      </c>
      <c r="AV3" s="48" t="s">
        <v>27</v>
      </c>
      <c r="AW3" s="48" t="s">
        <v>19</v>
      </c>
      <c r="AX3" s="48" t="s">
        <v>15</v>
      </c>
      <c r="AY3" s="48" t="s">
        <v>14</v>
      </c>
    </row>
    <row r="4" spans="1:52" ht="13.5">
      <c r="A4" s="50">
        <v>1</v>
      </c>
      <c r="B4" s="68">
        <v>3584</v>
      </c>
      <c r="C4" s="69" t="s">
        <v>52</v>
      </c>
      <c r="D4" s="56" t="s">
        <v>31</v>
      </c>
      <c r="E4" s="51">
        <v>195</v>
      </c>
      <c r="F4" s="51">
        <v>225</v>
      </c>
      <c r="G4" s="51">
        <v>236</v>
      </c>
      <c r="H4" s="51">
        <v>218</v>
      </c>
      <c r="I4" s="51">
        <v>241</v>
      </c>
      <c r="J4" s="51">
        <v>170</v>
      </c>
      <c r="K4" s="51"/>
      <c r="L4" s="52">
        <v>212</v>
      </c>
      <c r="M4" s="51">
        <v>252</v>
      </c>
      <c r="N4" s="51">
        <v>161</v>
      </c>
      <c r="O4" s="51">
        <v>160</v>
      </c>
      <c r="P4" s="51">
        <v>145</v>
      </c>
      <c r="Q4" s="51">
        <v>177</v>
      </c>
      <c r="R4" s="51">
        <v>147</v>
      </c>
      <c r="S4" s="51">
        <v>210</v>
      </c>
      <c r="T4" s="51">
        <v>126</v>
      </c>
      <c r="U4" s="51"/>
      <c r="V4" s="51"/>
      <c r="W4" s="51">
        <v>196</v>
      </c>
      <c r="X4" s="52">
        <v>181</v>
      </c>
      <c r="Y4" s="51">
        <v>158</v>
      </c>
      <c r="Z4" s="51">
        <v>202</v>
      </c>
      <c r="AA4" s="51"/>
      <c r="AB4" s="51"/>
      <c r="AC4" s="51">
        <v>212</v>
      </c>
      <c r="AD4" s="51">
        <v>222</v>
      </c>
      <c r="AE4" s="51">
        <v>160</v>
      </c>
      <c r="AF4" s="51">
        <v>233</v>
      </c>
      <c r="AG4" s="51">
        <v>199</v>
      </c>
      <c r="AH4" s="51">
        <v>248</v>
      </c>
      <c r="AI4" s="51">
        <v>220</v>
      </c>
      <c r="AJ4" s="51">
        <v>152</v>
      </c>
      <c r="AK4" s="51">
        <v>192</v>
      </c>
      <c r="AL4" s="51">
        <v>212</v>
      </c>
      <c r="AM4" s="51">
        <v>137</v>
      </c>
      <c r="AN4" s="51">
        <v>251</v>
      </c>
      <c r="AO4" s="51">
        <v>169</v>
      </c>
      <c r="AP4" s="51">
        <v>179</v>
      </c>
      <c r="AQ4" s="51">
        <v>152</v>
      </c>
      <c r="AR4" s="51">
        <v>150</v>
      </c>
      <c r="AS4" s="50">
        <f aca="true" t="shared" si="0" ref="AS4:AS47">SUM(E4:N4)</f>
        <v>1910</v>
      </c>
      <c r="AT4" s="50">
        <f aca="true" t="shared" si="1" ref="AT4:AT47">SUM(O4:X4)</f>
        <v>1342</v>
      </c>
      <c r="AU4" s="50">
        <f aca="true" t="shared" si="2" ref="AU4:AU47">SUM(Y4:AH4)</f>
        <v>1634</v>
      </c>
      <c r="AV4" s="50">
        <f aca="true" t="shared" si="3" ref="AV4:AV47">SUM(AI4:AR4)</f>
        <v>1814</v>
      </c>
      <c r="AW4" s="50">
        <f aca="true" t="shared" si="4" ref="AW4:AW47">SUM(AS4:AV4)</f>
        <v>6700</v>
      </c>
      <c r="AX4" s="50">
        <f aca="true" t="shared" si="5" ref="AX4:AX47">COUNT(E4:AR4)</f>
        <v>35</v>
      </c>
      <c r="AY4" s="53">
        <f aca="true" t="shared" si="6" ref="AY4:AY47">(AW4/AX4)</f>
        <v>191.42857142857142</v>
      </c>
      <c r="AZ4" s="47"/>
    </row>
    <row r="5" spans="1:51" ht="13.5">
      <c r="A5" s="50">
        <v>2</v>
      </c>
      <c r="B5" s="51">
        <v>3148</v>
      </c>
      <c r="C5" s="60" t="s">
        <v>43</v>
      </c>
      <c r="D5" s="60" t="s">
        <v>29</v>
      </c>
      <c r="E5" s="52">
        <v>211</v>
      </c>
      <c r="F5" s="52">
        <v>149</v>
      </c>
      <c r="G5" s="52">
        <v>214</v>
      </c>
      <c r="H5" s="52">
        <v>181</v>
      </c>
      <c r="I5" s="52">
        <v>173</v>
      </c>
      <c r="J5" s="52">
        <v>210</v>
      </c>
      <c r="K5" s="52"/>
      <c r="L5" s="52"/>
      <c r="M5" s="52">
        <v>194</v>
      </c>
      <c r="N5" s="52">
        <v>207</v>
      </c>
      <c r="O5" s="52">
        <v>167</v>
      </c>
      <c r="P5" s="52">
        <v>176</v>
      </c>
      <c r="Q5" s="52">
        <v>168</v>
      </c>
      <c r="R5" s="52">
        <v>166</v>
      </c>
      <c r="S5" s="52">
        <v>175</v>
      </c>
      <c r="T5" s="52">
        <v>176</v>
      </c>
      <c r="U5" s="51"/>
      <c r="V5" s="51"/>
      <c r="W5" s="51"/>
      <c r="X5" s="52"/>
      <c r="Y5" s="51">
        <v>182</v>
      </c>
      <c r="Z5" s="51">
        <v>169</v>
      </c>
      <c r="AA5" s="51">
        <v>183</v>
      </c>
      <c r="AB5" s="51">
        <v>173</v>
      </c>
      <c r="AC5" s="51">
        <v>159</v>
      </c>
      <c r="AD5" s="51">
        <v>191</v>
      </c>
      <c r="AE5" s="51">
        <v>208</v>
      </c>
      <c r="AF5" s="51">
        <v>148</v>
      </c>
      <c r="AG5" s="51">
        <v>201</v>
      </c>
      <c r="AH5" s="51">
        <v>189</v>
      </c>
      <c r="AI5" s="51">
        <v>186</v>
      </c>
      <c r="AJ5" s="51">
        <v>165</v>
      </c>
      <c r="AK5" s="51">
        <v>170</v>
      </c>
      <c r="AL5" s="51">
        <v>193</v>
      </c>
      <c r="AM5" s="51">
        <v>179</v>
      </c>
      <c r="AN5" s="51">
        <v>200</v>
      </c>
      <c r="AO5" s="51">
        <v>187</v>
      </c>
      <c r="AP5" s="51">
        <v>219</v>
      </c>
      <c r="AQ5" s="51">
        <v>172</v>
      </c>
      <c r="AR5" s="51">
        <v>222</v>
      </c>
      <c r="AS5" s="50">
        <f t="shared" si="0"/>
        <v>1539</v>
      </c>
      <c r="AT5" s="50">
        <f t="shared" si="1"/>
        <v>1028</v>
      </c>
      <c r="AU5" s="50">
        <f t="shared" si="2"/>
        <v>1803</v>
      </c>
      <c r="AV5" s="50">
        <f t="shared" si="3"/>
        <v>1893</v>
      </c>
      <c r="AW5" s="50">
        <f t="shared" si="4"/>
        <v>6263</v>
      </c>
      <c r="AX5" s="50">
        <f t="shared" si="5"/>
        <v>34</v>
      </c>
      <c r="AY5" s="53">
        <f t="shared" si="6"/>
        <v>184.2058823529412</v>
      </c>
    </row>
    <row r="6" spans="1:51" ht="13.5">
      <c r="A6" s="50">
        <v>3</v>
      </c>
      <c r="B6" s="51">
        <v>2711</v>
      </c>
      <c r="C6" s="56" t="s">
        <v>42</v>
      </c>
      <c r="D6" s="56" t="s">
        <v>29</v>
      </c>
      <c r="E6" s="51">
        <v>156</v>
      </c>
      <c r="F6" s="51">
        <v>151</v>
      </c>
      <c r="G6" s="51"/>
      <c r="H6" s="51"/>
      <c r="I6" s="51"/>
      <c r="J6" s="51"/>
      <c r="K6" s="51">
        <v>146</v>
      </c>
      <c r="L6" s="52">
        <v>189</v>
      </c>
      <c r="M6" s="51">
        <v>211</v>
      </c>
      <c r="N6" s="51">
        <v>203</v>
      </c>
      <c r="O6" s="51">
        <v>194</v>
      </c>
      <c r="P6" s="51">
        <v>194</v>
      </c>
      <c r="Q6" s="51">
        <v>194</v>
      </c>
      <c r="R6" s="51">
        <v>204</v>
      </c>
      <c r="S6" s="51">
        <v>201</v>
      </c>
      <c r="T6" s="51">
        <v>233</v>
      </c>
      <c r="U6" s="51">
        <v>170</v>
      </c>
      <c r="V6" s="51"/>
      <c r="W6" s="51"/>
      <c r="X6" s="51"/>
      <c r="Y6" s="51"/>
      <c r="Z6" s="52"/>
      <c r="AA6" s="51">
        <v>212</v>
      </c>
      <c r="AB6" s="51">
        <v>180</v>
      </c>
      <c r="AC6" s="51">
        <v>162</v>
      </c>
      <c r="AD6" s="51">
        <v>167</v>
      </c>
      <c r="AE6" s="51">
        <v>138</v>
      </c>
      <c r="AF6" s="51"/>
      <c r="AG6" s="51"/>
      <c r="AH6" s="51"/>
      <c r="AI6" s="51">
        <v>178</v>
      </c>
      <c r="AJ6" s="51">
        <v>149</v>
      </c>
      <c r="AK6" s="51"/>
      <c r="AL6" s="51">
        <v>184</v>
      </c>
      <c r="AM6" s="51">
        <v>168</v>
      </c>
      <c r="AN6" s="51">
        <v>178</v>
      </c>
      <c r="AO6" s="51">
        <v>185</v>
      </c>
      <c r="AP6" s="51">
        <v>141</v>
      </c>
      <c r="AQ6" s="51"/>
      <c r="AR6" s="51"/>
      <c r="AS6" s="50">
        <f t="shared" si="0"/>
        <v>1056</v>
      </c>
      <c r="AT6" s="50">
        <f t="shared" si="1"/>
        <v>1390</v>
      </c>
      <c r="AU6" s="50">
        <f t="shared" si="2"/>
        <v>859</v>
      </c>
      <c r="AV6" s="50">
        <f t="shared" si="3"/>
        <v>1183</v>
      </c>
      <c r="AW6" s="50">
        <f t="shared" si="4"/>
        <v>4488</v>
      </c>
      <c r="AX6" s="50">
        <f t="shared" si="5"/>
        <v>25</v>
      </c>
      <c r="AY6" s="53">
        <f t="shared" si="6"/>
        <v>179.52</v>
      </c>
    </row>
    <row r="7" spans="1:51" ht="13.5">
      <c r="A7" s="50">
        <v>4</v>
      </c>
      <c r="B7" s="51">
        <v>3587</v>
      </c>
      <c r="C7" s="56" t="s">
        <v>74</v>
      </c>
      <c r="D7" s="56" t="s">
        <v>29</v>
      </c>
      <c r="E7" s="51">
        <v>203</v>
      </c>
      <c r="F7" s="51">
        <v>233</v>
      </c>
      <c r="G7" s="51">
        <v>225</v>
      </c>
      <c r="H7" s="51">
        <v>196</v>
      </c>
      <c r="I7" s="51">
        <v>164</v>
      </c>
      <c r="J7" s="51">
        <v>163</v>
      </c>
      <c r="K7" s="51"/>
      <c r="L7" s="52">
        <v>227</v>
      </c>
      <c r="M7" s="51">
        <v>174</v>
      </c>
      <c r="N7" s="51">
        <v>155</v>
      </c>
      <c r="O7" s="51"/>
      <c r="P7" s="51"/>
      <c r="Q7" s="51"/>
      <c r="R7" s="51">
        <v>142</v>
      </c>
      <c r="S7" s="51">
        <v>177</v>
      </c>
      <c r="T7" s="51">
        <v>180</v>
      </c>
      <c r="U7" s="51">
        <v>179</v>
      </c>
      <c r="V7" s="51">
        <v>165</v>
      </c>
      <c r="W7" s="51">
        <v>150</v>
      </c>
      <c r="X7" s="52">
        <v>201</v>
      </c>
      <c r="Y7" s="51">
        <v>150</v>
      </c>
      <c r="Z7" s="51">
        <v>120</v>
      </c>
      <c r="AA7" s="51"/>
      <c r="AB7" s="51"/>
      <c r="AC7" s="51"/>
      <c r="AD7" s="51">
        <v>191</v>
      </c>
      <c r="AE7" s="51">
        <v>204</v>
      </c>
      <c r="AF7" s="51">
        <v>212</v>
      </c>
      <c r="AG7" s="51">
        <v>189</v>
      </c>
      <c r="AH7" s="51">
        <v>178</v>
      </c>
      <c r="AI7" s="51"/>
      <c r="AJ7" s="51"/>
      <c r="AK7" s="51">
        <v>134</v>
      </c>
      <c r="AL7" s="51">
        <v>170</v>
      </c>
      <c r="AM7" s="51">
        <v>184</v>
      </c>
      <c r="AN7" s="51">
        <v>132</v>
      </c>
      <c r="AO7" s="51">
        <v>171</v>
      </c>
      <c r="AP7" s="51"/>
      <c r="AQ7" s="51">
        <v>194</v>
      </c>
      <c r="AR7" s="51">
        <v>172</v>
      </c>
      <c r="AS7" s="50">
        <f t="shared" si="0"/>
        <v>1740</v>
      </c>
      <c r="AT7" s="50">
        <f t="shared" si="1"/>
        <v>1194</v>
      </c>
      <c r="AU7" s="50">
        <f t="shared" si="2"/>
        <v>1244</v>
      </c>
      <c r="AV7" s="50">
        <f t="shared" si="3"/>
        <v>1157</v>
      </c>
      <c r="AW7" s="50">
        <f t="shared" si="4"/>
        <v>5335</v>
      </c>
      <c r="AX7" s="50">
        <f t="shared" si="5"/>
        <v>30</v>
      </c>
      <c r="AY7" s="53">
        <f t="shared" si="6"/>
        <v>177.83333333333334</v>
      </c>
    </row>
    <row r="8" spans="1:51" ht="13.5">
      <c r="A8" s="50">
        <v>5</v>
      </c>
      <c r="B8" s="51">
        <v>81</v>
      </c>
      <c r="C8" s="60" t="s">
        <v>72</v>
      </c>
      <c r="D8" s="60" t="s">
        <v>69</v>
      </c>
      <c r="E8" s="52">
        <v>179</v>
      </c>
      <c r="F8" s="52">
        <v>214</v>
      </c>
      <c r="G8" s="52">
        <v>158</v>
      </c>
      <c r="H8" s="52">
        <v>204</v>
      </c>
      <c r="I8" s="52">
        <v>174</v>
      </c>
      <c r="J8" s="52">
        <v>147</v>
      </c>
      <c r="K8" s="52"/>
      <c r="L8" s="52"/>
      <c r="M8" s="52">
        <v>183</v>
      </c>
      <c r="N8" s="52">
        <v>191</v>
      </c>
      <c r="O8" s="52">
        <v>163</v>
      </c>
      <c r="P8" s="52">
        <v>177</v>
      </c>
      <c r="Q8" s="52">
        <v>139</v>
      </c>
      <c r="R8" s="52">
        <v>164</v>
      </c>
      <c r="S8" s="52"/>
      <c r="T8" s="52"/>
      <c r="U8" s="51"/>
      <c r="V8" s="51"/>
      <c r="W8" s="51">
        <v>164</v>
      </c>
      <c r="X8" s="52">
        <v>173</v>
      </c>
      <c r="Y8" s="51"/>
      <c r="Z8" s="51"/>
      <c r="AA8" s="51">
        <v>150</v>
      </c>
      <c r="AB8" s="51">
        <v>202</v>
      </c>
      <c r="AC8" s="51">
        <v>165</v>
      </c>
      <c r="AD8" s="51">
        <v>168</v>
      </c>
      <c r="AE8" s="51">
        <v>169</v>
      </c>
      <c r="AF8" s="51">
        <v>191</v>
      </c>
      <c r="AG8" s="51">
        <v>224</v>
      </c>
      <c r="AH8" s="51">
        <v>197</v>
      </c>
      <c r="AI8" s="51">
        <v>143</v>
      </c>
      <c r="AJ8" s="51">
        <v>165</v>
      </c>
      <c r="AK8" s="51">
        <v>142</v>
      </c>
      <c r="AL8" s="51">
        <v>215</v>
      </c>
      <c r="AM8" s="51">
        <v>189</v>
      </c>
      <c r="AN8" s="51">
        <v>174</v>
      </c>
      <c r="AO8" s="51">
        <v>189</v>
      </c>
      <c r="AP8" s="51">
        <v>185</v>
      </c>
      <c r="AQ8" s="51">
        <v>163</v>
      </c>
      <c r="AR8" s="51">
        <v>182</v>
      </c>
      <c r="AS8" s="50">
        <f t="shared" si="0"/>
        <v>1450</v>
      </c>
      <c r="AT8" s="50">
        <f t="shared" si="1"/>
        <v>980</v>
      </c>
      <c r="AU8" s="50">
        <f t="shared" si="2"/>
        <v>1466</v>
      </c>
      <c r="AV8" s="50">
        <f t="shared" si="3"/>
        <v>1747</v>
      </c>
      <c r="AW8" s="50">
        <f t="shared" si="4"/>
        <v>5643</v>
      </c>
      <c r="AX8" s="50">
        <f t="shared" si="5"/>
        <v>32</v>
      </c>
      <c r="AY8" s="53">
        <f t="shared" si="6"/>
        <v>176.34375</v>
      </c>
    </row>
    <row r="9" spans="1:51" ht="13.5">
      <c r="A9" s="50">
        <v>6</v>
      </c>
      <c r="B9" s="68">
        <v>3395</v>
      </c>
      <c r="C9" s="69" t="s">
        <v>54</v>
      </c>
      <c r="D9" s="56" t="s">
        <v>31</v>
      </c>
      <c r="E9" s="51">
        <v>165</v>
      </c>
      <c r="F9" s="51">
        <v>136</v>
      </c>
      <c r="G9" s="51"/>
      <c r="H9" s="51"/>
      <c r="I9" s="51">
        <v>186</v>
      </c>
      <c r="J9" s="51">
        <v>189</v>
      </c>
      <c r="K9" s="51">
        <v>199</v>
      </c>
      <c r="L9" s="52">
        <v>200</v>
      </c>
      <c r="M9" s="51">
        <v>236</v>
      </c>
      <c r="N9" s="51">
        <v>163</v>
      </c>
      <c r="O9" s="51">
        <v>155</v>
      </c>
      <c r="P9" s="51">
        <v>145</v>
      </c>
      <c r="Q9" s="51"/>
      <c r="R9" s="51">
        <v>180</v>
      </c>
      <c r="S9" s="51">
        <v>181</v>
      </c>
      <c r="T9" s="51">
        <v>204</v>
      </c>
      <c r="U9" s="51">
        <v>145</v>
      </c>
      <c r="V9" s="51">
        <v>141</v>
      </c>
      <c r="W9" s="51"/>
      <c r="X9" s="52">
        <v>148</v>
      </c>
      <c r="Y9" s="51">
        <v>180</v>
      </c>
      <c r="Z9" s="51">
        <v>229</v>
      </c>
      <c r="AA9" s="51">
        <v>173</v>
      </c>
      <c r="AB9" s="51">
        <v>170</v>
      </c>
      <c r="AC9" s="51">
        <v>153</v>
      </c>
      <c r="AD9" s="51">
        <v>139</v>
      </c>
      <c r="AE9" s="51"/>
      <c r="AF9" s="51"/>
      <c r="AG9" s="51">
        <v>217</v>
      </c>
      <c r="AH9" s="51">
        <v>179</v>
      </c>
      <c r="AI9" s="51">
        <v>178</v>
      </c>
      <c r="AJ9" s="51">
        <v>203</v>
      </c>
      <c r="AK9" s="51"/>
      <c r="AL9" s="51"/>
      <c r="AM9" s="51">
        <v>177</v>
      </c>
      <c r="AN9" s="51">
        <v>129</v>
      </c>
      <c r="AO9" s="51"/>
      <c r="AP9" s="51">
        <v>158</v>
      </c>
      <c r="AQ9" s="51">
        <v>194</v>
      </c>
      <c r="AR9" s="51">
        <v>138</v>
      </c>
      <c r="AS9" s="50">
        <f t="shared" si="0"/>
        <v>1474</v>
      </c>
      <c r="AT9" s="50">
        <f t="shared" si="1"/>
        <v>1299</v>
      </c>
      <c r="AU9" s="50">
        <f t="shared" si="2"/>
        <v>1440</v>
      </c>
      <c r="AV9" s="50">
        <f t="shared" si="3"/>
        <v>1177</v>
      </c>
      <c r="AW9" s="50">
        <f t="shared" si="4"/>
        <v>5390</v>
      </c>
      <c r="AX9" s="50">
        <f t="shared" si="5"/>
        <v>31</v>
      </c>
      <c r="AY9" s="53">
        <f t="shared" si="6"/>
        <v>173.8709677419355</v>
      </c>
    </row>
    <row r="10" spans="1:52" ht="13.5">
      <c r="A10" s="50">
        <v>7</v>
      </c>
      <c r="B10" s="51">
        <v>666</v>
      </c>
      <c r="C10" s="56" t="s">
        <v>51</v>
      </c>
      <c r="D10" s="56" t="s">
        <v>46</v>
      </c>
      <c r="E10" s="51"/>
      <c r="F10" s="51"/>
      <c r="G10" s="51">
        <v>174</v>
      </c>
      <c r="H10" s="51">
        <v>185</v>
      </c>
      <c r="I10" s="51">
        <v>186</v>
      </c>
      <c r="J10" s="51">
        <v>179</v>
      </c>
      <c r="K10" s="51">
        <v>203</v>
      </c>
      <c r="L10" s="52">
        <v>197</v>
      </c>
      <c r="M10" s="51"/>
      <c r="N10" s="51"/>
      <c r="O10" s="51">
        <v>152</v>
      </c>
      <c r="P10" s="51">
        <v>180</v>
      </c>
      <c r="Q10" s="51">
        <v>188</v>
      </c>
      <c r="R10" s="51">
        <v>151</v>
      </c>
      <c r="S10" s="51">
        <v>146</v>
      </c>
      <c r="T10" s="51">
        <v>182</v>
      </c>
      <c r="U10" s="51">
        <v>182</v>
      </c>
      <c r="V10" s="51">
        <v>148</v>
      </c>
      <c r="W10" s="51">
        <v>160</v>
      </c>
      <c r="X10" s="52">
        <v>135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>
        <v>188</v>
      </c>
      <c r="AJ10" s="51">
        <v>174</v>
      </c>
      <c r="AK10" s="51">
        <v>175</v>
      </c>
      <c r="AL10" s="51">
        <v>176</v>
      </c>
      <c r="AM10" s="51">
        <v>158</v>
      </c>
      <c r="AN10" s="51">
        <v>166</v>
      </c>
      <c r="AO10" s="51"/>
      <c r="AP10" s="51"/>
      <c r="AQ10" s="51"/>
      <c r="AR10" s="51"/>
      <c r="AS10" s="50">
        <f t="shared" si="0"/>
        <v>1124</v>
      </c>
      <c r="AT10" s="50">
        <f t="shared" si="1"/>
        <v>1624</v>
      </c>
      <c r="AU10" s="50">
        <f t="shared" si="2"/>
        <v>0</v>
      </c>
      <c r="AV10" s="50">
        <f t="shared" si="3"/>
        <v>1037</v>
      </c>
      <c r="AW10" s="50">
        <f t="shared" si="4"/>
        <v>3785</v>
      </c>
      <c r="AX10" s="50">
        <f t="shared" si="5"/>
        <v>22</v>
      </c>
      <c r="AY10" s="53">
        <f t="shared" si="6"/>
        <v>172.04545454545453</v>
      </c>
      <c r="AZ10" s="54"/>
    </row>
    <row r="11" spans="1:52" s="47" customFormat="1" ht="13.5">
      <c r="A11" s="50">
        <v>8</v>
      </c>
      <c r="B11" s="51">
        <v>2409</v>
      </c>
      <c r="C11" s="56" t="s">
        <v>41</v>
      </c>
      <c r="D11" s="56" t="s">
        <v>29</v>
      </c>
      <c r="E11" s="51">
        <v>157</v>
      </c>
      <c r="F11" s="51">
        <v>185</v>
      </c>
      <c r="G11" s="51">
        <v>133</v>
      </c>
      <c r="H11" s="51">
        <v>173</v>
      </c>
      <c r="I11" s="51">
        <v>206</v>
      </c>
      <c r="J11" s="51"/>
      <c r="K11" s="51">
        <v>225</v>
      </c>
      <c r="L11" s="52">
        <v>159</v>
      </c>
      <c r="M11" s="51">
        <v>187</v>
      </c>
      <c r="N11" s="51">
        <v>182</v>
      </c>
      <c r="O11" s="51">
        <v>142</v>
      </c>
      <c r="P11" s="51">
        <v>180</v>
      </c>
      <c r="Q11" s="51">
        <v>139</v>
      </c>
      <c r="R11" s="51"/>
      <c r="S11" s="51"/>
      <c r="T11" s="51"/>
      <c r="U11" s="52">
        <v>208</v>
      </c>
      <c r="V11" s="52">
        <v>124</v>
      </c>
      <c r="W11" s="52">
        <v>177</v>
      </c>
      <c r="X11" s="52">
        <v>136</v>
      </c>
      <c r="Y11" s="52">
        <v>195</v>
      </c>
      <c r="Z11" s="52">
        <v>187</v>
      </c>
      <c r="AA11" s="52">
        <v>217</v>
      </c>
      <c r="AB11" s="52">
        <v>197</v>
      </c>
      <c r="AC11" s="52">
        <v>151</v>
      </c>
      <c r="AD11" s="52">
        <v>170</v>
      </c>
      <c r="AE11" s="52">
        <v>148</v>
      </c>
      <c r="AF11" s="52">
        <v>188</v>
      </c>
      <c r="AG11" s="52">
        <v>175</v>
      </c>
      <c r="AH11" s="52">
        <v>169</v>
      </c>
      <c r="AI11" s="52"/>
      <c r="AJ11" s="52"/>
      <c r="AK11" s="51">
        <v>180</v>
      </c>
      <c r="AL11" s="51">
        <v>166</v>
      </c>
      <c r="AM11" s="51">
        <v>179</v>
      </c>
      <c r="AN11" s="51">
        <v>143</v>
      </c>
      <c r="AO11" s="51"/>
      <c r="AP11" s="51"/>
      <c r="AQ11" s="51">
        <v>164</v>
      </c>
      <c r="AR11" s="51">
        <v>161</v>
      </c>
      <c r="AS11" s="50">
        <f t="shared" si="0"/>
        <v>1607</v>
      </c>
      <c r="AT11" s="50">
        <f t="shared" si="1"/>
        <v>1106</v>
      </c>
      <c r="AU11" s="50">
        <f t="shared" si="2"/>
        <v>1797</v>
      </c>
      <c r="AV11" s="50">
        <f t="shared" si="3"/>
        <v>993</v>
      </c>
      <c r="AW11" s="50">
        <f t="shared" si="4"/>
        <v>5503</v>
      </c>
      <c r="AX11" s="50">
        <f t="shared" si="5"/>
        <v>32</v>
      </c>
      <c r="AY11" s="53">
        <f t="shared" si="6"/>
        <v>171.96875</v>
      </c>
      <c r="AZ11" s="54"/>
    </row>
    <row r="12" spans="1:52" s="47" customFormat="1" ht="13.5">
      <c r="A12" s="50">
        <v>9</v>
      </c>
      <c r="B12" s="52">
        <v>3557</v>
      </c>
      <c r="C12" s="60" t="s">
        <v>75</v>
      </c>
      <c r="D12" s="60" t="s">
        <v>59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>
        <v>165</v>
      </c>
      <c r="P12" s="52">
        <v>150</v>
      </c>
      <c r="Q12" s="52">
        <v>183</v>
      </c>
      <c r="R12" s="52">
        <v>161</v>
      </c>
      <c r="S12" s="52">
        <v>173</v>
      </c>
      <c r="T12" s="52">
        <v>172</v>
      </c>
      <c r="U12" s="52">
        <v>176</v>
      </c>
      <c r="V12" s="52">
        <v>148</v>
      </c>
      <c r="W12" s="52">
        <v>187</v>
      </c>
      <c r="X12" s="52">
        <v>170</v>
      </c>
      <c r="Y12" s="52">
        <v>182</v>
      </c>
      <c r="Z12" s="52">
        <v>129</v>
      </c>
      <c r="AA12" s="52">
        <v>173</v>
      </c>
      <c r="AB12" s="52">
        <v>184</v>
      </c>
      <c r="AC12" s="52">
        <v>147</v>
      </c>
      <c r="AD12" s="52">
        <v>156</v>
      </c>
      <c r="AE12" s="52">
        <v>182</v>
      </c>
      <c r="AF12" s="52">
        <v>207</v>
      </c>
      <c r="AG12" s="52">
        <v>189</v>
      </c>
      <c r="AH12" s="52">
        <v>206</v>
      </c>
      <c r="AI12" s="52">
        <v>171</v>
      </c>
      <c r="AJ12" s="52">
        <v>147</v>
      </c>
      <c r="AK12" s="52">
        <v>169</v>
      </c>
      <c r="AL12" s="52">
        <v>150</v>
      </c>
      <c r="AM12" s="52">
        <v>188</v>
      </c>
      <c r="AN12" s="52">
        <v>169</v>
      </c>
      <c r="AO12" s="52">
        <v>187</v>
      </c>
      <c r="AP12" s="52">
        <v>172</v>
      </c>
      <c r="AQ12" s="52">
        <v>162</v>
      </c>
      <c r="AR12" s="52">
        <v>202</v>
      </c>
      <c r="AS12" s="50">
        <f t="shared" si="0"/>
        <v>0</v>
      </c>
      <c r="AT12" s="50">
        <f t="shared" si="1"/>
        <v>1685</v>
      </c>
      <c r="AU12" s="50">
        <f t="shared" si="2"/>
        <v>1755</v>
      </c>
      <c r="AV12" s="50">
        <f t="shared" si="3"/>
        <v>1717</v>
      </c>
      <c r="AW12" s="57">
        <f t="shared" si="4"/>
        <v>5157</v>
      </c>
      <c r="AX12" s="57">
        <f t="shared" si="5"/>
        <v>30</v>
      </c>
      <c r="AY12" s="58">
        <f t="shared" si="6"/>
        <v>171.9</v>
      </c>
      <c r="AZ12" s="46"/>
    </row>
    <row r="13" spans="1:52" s="47" customFormat="1" ht="13.5">
      <c r="A13" s="50">
        <v>10</v>
      </c>
      <c r="B13" s="52">
        <v>3336</v>
      </c>
      <c r="C13" s="60" t="s">
        <v>47</v>
      </c>
      <c r="D13" s="60" t="s">
        <v>46</v>
      </c>
      <c r="E13" s="52"/>
      <c r="F13" s="52"/>
      <c r="G13" s="52"/>
      <c r="H13" s="52"/>
      <c r="I13" s="52"/>
      <c r="J13" s="52">
        <v>173</v>
      </c>
      <c r="K13" s="52">
        <v>182</v>
      </c>
      <c r="L13" s="52">
        <v>135</v>
      </c>
      <c r="M13" s="52">
        <v>177</v>
      </c>
      <c r="N13" s="52">
        <v>155</v>
      </c>
      <c r="O13" s="52">
        <v>156</v>
      </c>
      <c r="P13" s="52">
        <v>158</v>
      </c>
      <c r="Q13" s="52">
        <v>177</v>
      </c>
      <c r="R13" s="52">
        <v>161</v>
      </c>
      <c r="S13" s="52"/>
      <c r="T13" s="52"/>
      <c r="U13" s="52">
        <v>170</v>
      </c>
      <c r="V13" s="52">
        <v>194</v>
      </c>
      <c r="W13" s="52">
        <v>171</v>
      </c>
      <c r="X13" s="52">
        <v>165</v>
      </c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>
        <v>153</v>
      </c>
      <c r="AL13" s="52">
        <v>193</v>
      </c>
      <c r="AM13" s="52">
        <v>175</v>
      </c>
      <c r="AN13" s="52">
        <v>186</v>
      </c>
      <c r="AO13" s="52">
        <v>201</v>
      </c>
      <c r="AP13" s="52">
        <v>162</v>
      </c>
      <c r="AQ13" s="52">
        <v>193</v>
      </c>
      <c r="AR13" s="52">
        <v>153</v>
      </c>
      <c r="AS13" s="50">
        <f t="shared" si="0"/>
        <v>822</v>
      </c>
      <c r="AT13" s="50">
        <f t="shared" si="1"/>
        <v>1352</v>
      </c>
      <c r="AU13" s="50">
        <f t="shared" si="2"/>
        <v>0</v>
      </c>
      <c r="AV13" s="50">
        <f t="shared" si="3"/>
        <v>1416</v>
      </c>
      <c r="AW13" s="57">
        <f t="shared" si="4"/>
        <v>3590</v>
      </c>
      <c r="AX13" s="57">
        <f t="shared" si="5"/>
        <v>21</v>
      </c>
      <c r="AY13" s="58">
        <f t="shared" si="6"/>
        <v>170.95238095238096</v>
      </c>
      <c r="AZ13" s="46"/>
    </row>
    <row r="14" spans="1:52" s="47" customFormat="1" ht="13.5">
      <c r="A14" s="50">
        <v>11</v>
      </c>
      <c r="B14" s="68">
        <v>2687</v>
      </c>
      <c r="C14" s="69" t="s">
        <v>53</v>
      </c>
      <c r="D14" s="56" t="s">
        <v>31</v>
      </c>
      <c r="E14" s="51">
        <v>190</v>
      </c>
      <c r="F14" s="51">
        <v>149</v>
      </c>
      <c r="G14" s="51">
        <v>185</v>
      </c>
      <c r="H14" s="51">
        <v>167</v>
      </c>
      <c r="I14" s="51">
        <v>159</v>
      </c>
      <c r="J14" s="51">
        <v>242</v>
      </c>
      <c r="K14" s="51"/>
      <c r="L14" s="52"/>
      <c r="M14" s="51">
        <v>144</v>
      </c>
      <c r="N14" s="51">
        <v>202</v>
      </c>
      <c r="O14" s="51">
        <v>150</v>
      </c>
      <c r="P14" s="51">
        <v>130</v>
      </c>
      <c r="Q14" s="51">
        <v>161</v>
      </c>
      <c r="R14" s="51">
        <v>183</v>
      </c>
      <c r="S14" s="51">
        <v>149</v>
      </c>
      <c r="T14" s="52">
        <v>183</v>
      </c>
      <c r="U14" s="51"/>
      <c r="V14" s="51"/>
      <c r="W14" s="51">
        <v>153</v>
      </c>
      <c r="X14" s="52">
        <v>160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>
        <v>148</v>
      </c>
      <c r="AJ14" s="51">
        <v>205</v>
      </c>
      <c r="AK14" s="51">
        <v>147</v>
      </c>
      <c r="AL14" s="51">
        <v>182</v>
      </c>
      <c r="AM14" s="51">
        <v>164</v>
      </c>
      <c r="AN14" s="51">
        <v>194</v>
      </c>
      <c r="AO14" s="51">
        <v>168</v>
      </c>
      <c r="AP14" s="51">
        <v>160</v>
      </c>
      <c r="AQ14" s="51">
        <v>194</v>
      </c>
      <c r="AR14" s="51">
        <v>161</v>
      </c>
      <c r="AS14" s="50">
        <f t="shared" si="0"/>
        <v>1438</v>
      </c>
      <c r="AT14" s="50">
        <f t="shared" si="1"/>
        <v>1269</v>
      </c>
      <c r="AU14" s="50">
        <f t="shared" si="2"/>
        <v>0</v>
      </c>
      <c r="AV14" s="50">
        <f t="shared" si="3"/>
        <v>1723</v>
      </c>
      <c r="AW14" s="50">
        <f t="shared" si="4"/>
        <v>4430</v>
      </c>
      <c r="AX14" s="50">
        <f t="shared" si="5"/>
        <v>26</v>
      </c>
      <c r="AY14" s="53">
        <f t="shared" si="6"/>
        <v>170.3846153846154</v>
      </c>
      <c r="AZ14" s="54"/>
    </row>
    <row r="15" spans="1:52" s="47" customFormat="1" ht="13.5">
      <c r="A15" s="50">
        <v>12</v>
      </c>
      <c r="B15" s="68">
        <v>2995</v>
      </c>
      <c r="C15" s="69" t="s">
        <v>55</v>
      </c>
      <c r="D15" s="60" t="s">
        <v>31</v>
      </c>
      <c r="E15" s="52">
        <v>189</v>
      </c>
      <c r="F15" s="52">
        <v>185</v>
      </c>
      <c r="G15" s="52"/>
      <c r="H15" s="52"/>
      <c r="I15" s="52">
        <v>173</v>
      </c>
      <c r="J15" s="52">
        <v>118</v>
      </c>
      <c r="K15" s="52">
        <v>180</v>
      </c>
      <c r="L15" s="52">
        <v>175</v>
      </c>
      <c r="M15" s="52">
        <v>220</v>
      </c>
      <c r="N15" s="52">
        <v>214</v>
      </c>
      <c r="O15" s="52">
        <v>135</v>
      </c>
      <c r="P15" s="52">
        <v>159</v>
      </c>
      <c r="Q15" s="52"/>
      <c r="R15" s="52"/>
      <c r="S15" s="52">
        <v>209</v>
      </c>
      <c r="T15" s="52">
        <v>222</v>
      </c>
      <c r="U15" s="52">
        <v>150</v>
      </c>
      <c r="V15" s="52">
        <v>148</v>
      </c>
      <c r="W15" s="52">
        <v>203</v>
      </c>
      <c r="X15" s="52">
        <v>167</v>
      </c>
      <c r="Y15" s="52">
        <v>175</v>
      </c>
      <c r="Z15" s="52">
        <v>171</v>
      </c>
      <c r="AA15" s="52">
        <v>129</v>
      </c>
      <c r="AB15" s="52">
        <v>164</v>
      </c>
      <c r="AC15" s="52"/>
      <c r="AD15" s="52"/>
      <c r="AE15" s="52">
        <v>164</v>
      </c>
      <c r="AF15" s="52">
        <v>179</v>
      </c>
      <c r="AG15" s="52">
        <v>163</v>
      </c>
      <c r="AH15" s="52">
        <v>182</v>
      </c>
      <c r="AI15" s="52">
        <v>142</v>
      </c>
      <c r="AJ15" s="52">
        <v>137</v>
      </c>
      <c r="AK15" s="52"/>
      <c r="AL15" s="52"/>
      <c r="AM15" s="52">
        <v>136</v>
      </c>
      <c r="AN15" s="52"/>
      <c r="AO15" s="52"/>
      <c r="AP15" s="52"/>
      <c r="AQ15" s="52"/>
      <c r="AR15" s="52"/>
      <c r="AS15" s="50">
        <f t="shared" si="0"/>
        <v>1454</v>
      </c>
      <c r="AT15" s="50">
        <f t="shared" si="1"/>
        <v>1393</v>
      </c>
      <c r="AU15" s="50">
        <f t="shared" si="2"/>
        <v>1327</v>
      </c>
      <c r="AV15" s="50">
        <f t="shared" si="3"/>
        <v>415</v>
      </c>
      <c r="AW15" s="57">
        <f t="shared" si="4"/>
        <v>4589</v>
      </c>
      <c r="AX15" s="57">
        <f t="shared" si="5"/>
        <v>27</v>
      </c>
      <c r="AY15" s="58">
        <f t="shared" si="6"/>
        <v>169.96296296296296</v>
      </c>
      <c r="AZ15" s="46"/>
    </row>
    <row r="16" spans="1:52" s="47" customFormat="1" ht="13.5">
      <c r="A16" s="50">
        <v>13</v>
      </c>
      <c r="B16" s="51">
        <v>999</v>
      </c>
      <c r="C16" s="56" t="s">
        <v>63</v>
      </c>
      <c r="D16" s="56" t="s">
        <v>64</v>
      </c>
      <c r="E16" s="51">
        <v>148</v>
      </c>
      <c r="F16" s="51">
        <v>196</v>
      </c>
      <c r="G16" s="51">
        <v>130</v>
      </c>
      <c r="H16" s="51">
        <v>186</v>
      </c>
      <c r="I16" s="51">
        <v>139</v>
      </c>
      <c r="J16" s="51">
        <v>141</v>
      </c>
      <c r="K16" s="51">
        <v>233</v>
      </c>
      <c r="L16" s="52">
        <v>150</v>
      </c>
      <c r="M16" s="51">
        <v>203</v>
      </c>
      <c r="N16" s="51">
        <v>150</v>
      </c>
      <c r="O16" s="51">
        <v>192</v>
      </c>
      <c r="P16" s="51">
        <v>145</v>
      </c>
      <c r="Q16" s="51">
        <v>160</v>
      </c>
      <c r="R16" s="51">
        <v>155</v>
      </c>
      <c r="S16" s="51"/>
      <c r="T16" s="51"/>
      <c r="U16" s="51">
        <v>161</v>
      </c>
      <c r="V16" s="51">
        <v>160</v>
      </c>
      <c r="W16" s="51">
        <v>193</v>
      </c>
      <c r="X16" s="52">
        <v>170</v>
      </c>
      <c r="Y16" s="51">
        <v>204</v>
      </c>
      <c r="Z16" s="51">
        <v>238</v>
      </c>
      <c r="AA16" s="51">
        <v>151</v>
      </c>
      <c r="AB16" s="51">
        <v>184</v>
      </c>
      <c r="AC16" s="51">
        <v>160</v>
      </c>
      <c r="AD16" s="51">
        <v>156</v>
      </c>
      <c r="AE16" s="51">
        <v>161</v>
      </c>
      <c r="AF16" s="51">
        <v>169</v>
      </c>
      <c r="AG16" s="51">
        <v>142</v>
      </c>
      <c r="AH16" s="51">
        <v>128</v>
      </c>
      <c r="AI16" s="51">
        <v>215</v>
      </c>
      <c r="AJ16" s="51">
        <v>171</v>
      </c>
      <c r="AK16" s="51">
        <v>167</v>
      </c>
      <c r="AL16" s="51">
        <v>180</v>
      </c>
      <c r="AM16" s="51">
        <v>163</v>
      </c>
      <c r="AN16" s="51">
        <v>192</v>
      </c>
      <c r="AO16" s="51">
        <v>127</v>
      </c>
      <c r="AP16" s="51">
        <v>179</v>
      </c>
      <c r="AQ16" s="51">
        <v>163</v>
      </c>
      <c r="AR16" s="51">
        <v>126</v>
      </c>
      <c r="AS16" s="50">
        <f t="shared" si="0"/>
        <v>1676</v>
      </c>
      <c r="AT16" s="50">
        <f t="shared" si="1"/>
        <v>1336</v>
      </c>
      <c r="AU16" s="50">
        <f t="shared" si="2"/>
        <v>1693</v>
      </c>
      <c r="AV16" s="50">
        <f t="shared" si="3"/>
        <v>1683</v>
      </c>
      <c r="AW16" s="50">
        <f t="shared" si="4"/>
        <v>6388</v>
      </c>
      <c r="AX16" s="50">
        <f t="shared" si="5"/>
        <v>38</v>
      </c>
      <c r="AY16" s="53">
        <f t="shared" si="6"/>
        <v>168.10526315789474</v>
      </c>
      <c r="AZ16" s="46"/>
    </row>
    <row r="17" spans="1:52" s="47" customFormat="1" ht="13.5">
      <c r="A17" s="50">
        <v>14</v>
      </c>
      <c r="B17" s="51">
        <v>745</v>
      </c>
      <c r="C17" s="56" t="s">
        <v>73</v>
      </c>
      <c r="D17" s="56" t="s">
        <v>69</v>
      </c>
      <c r="E17" s="51"/>
      <c r="F17" s="51"/>
      <c r="G17" s="51">
        <v>151</v>
      </c>
      <c r="H17" s="51">
        <v>211</v>
      </c>
      <c r="I17" s="51">
        <v>223</v>
      </c>
      <c r="J17" s="51">
        <v>167</v>
      </c>
      <c r="K17" s="51">
        <v>153</v>
      </c>
      <c r="L17" s="52">
        <v>177</v>
      </c>
      <c r="M17" s="51">
        <v>188</v>
      </c>
      <c r="N17" s="51">
        <v>194</v>
      </c>
      <c r="O17" s="51">
        <v>181</v>
      </c>
      <c r="P17" s="51">
        <v>147</v>
      </c>
      <c r="Q17" s="51">
        <v>160</v>
      </c>
      <c r="R17" s="51">
        <v>151</v>
      </c>
      <c r="S17" s="51">
        <v>161</v>
      </c>
      <c r="T17" s="51">
        <v>158</v>
      </c>
      <c r="U17" s="51">
        <v>141</v>
      </c>
      <c r="V17" s="51">
        <v>151</v>
      </c>
      <c r="W17" s="51">
        <v>183</v>
      </c>
      <c r="X17" s="52">
        <v>169</v>
      </c>
      <c r="Y17" s="51">
        <v>166</v>
      </c>
      <c r="Z17" s="51">
        <v>129</v>
      </c>
      <c r="AA17" s="51">
        <v>157</v>
      </c>
      <c r="AB17" s="51">
        <v>155</v>
      </c>
      <c r="AC17" s="51"/>
      <c r="AD17" s="51"/>
      <c r="AE17" s="51"/>
      <c r="AF17" s="51">
        <v>176</v>
      </c>
      <c r="AG17" s="51">
        <v>169</v>
      </c>
      <c r="AH17" s="51">
        <v>147</v>
      </c>
      <c r="AI17" s="51">
        <v>132</v>
      </c>
      <c r="AJ17" s="51">
        <v>172</v>
      </c>
      <c r="AK17" s="51"/>
      <c r="AL17" s="51"/>
      <c r="AM17" s="51">
        <v>173</v>
      </c>
      <c r="AN17" s="51">
        <v>170</v>
      </c>
      <c r="AO17" s="51">
        <v>183</v>
      </c>
      <c r="AP17" s="51">
        <v>153</v>
      </c>
      <c r="AQ17" s="51">
        <v>200</v>
      </c>
      <c r="AR17" s="51">
        <v>192</v>
      </c>
      <c r="AS17" s="50">
        <f t="shared" si="0"/>
        <v>1464</v>
      </c>
      <c r="AT17" s="50">
        <f t="shared" si="1"/>
        <v>1602</v>
      </c>
      <c r="AU17" s="50">
        <f t="shared" si="2"/>
        <v>1099</v>
      </c>
      <c r="AV17" s="50">
        <f t="shared" si="3"/>
        <v>1375</v>
      </c>
      <c r="AW17" s="50">
        <f t="shared" si="4"/>
        <v>5540</v>
      </c>
      <c r="AX17" s="50">
        <f t="shared" si="5"/>
        <v>33</v>
      </c>
      <c r="AY17" s="53">
        <f t="shared" si="6"/>
        <v>167.87878787878788</v>
      </c>
      <c r="AZ17" s="54"/>
    </row>
    <row r="18" spans="1:52" ht="13.5">
      <c r="A18" s="50">
        <v>15</v>
      </c>
      <c r="B18" s="51">
        <v>1447</v>
      </c>
      <c r="C18" s="56" t="s">
        <v>70</v>
      </c>
      <c r="D18" s="56" t="s">
        <v>69</v>
      </c>
      <c r="E18" s="51">
        <v>172</v>
      </c>
      <c r="F18" s="51">
        <v>167</v>
      </c>
      <c r="G18" s="51">
        <v>133</v>
      </c>
      <c r="H18" s="51">
        <v>222</v>
      </c>
      <c r="I18" s="51"/>
      <c r="J18" s="51"/>
      <c r="K18" s="51">
        <v>152</v>
      </c>
      <c r="L18" s="52">
        <v>174</v>
      </c>
      <c r="M18" s="51">
        <v>234</v>
      </c>
      <c r="N18" s="51">
        <v>158</v>
      </c>
      <c r="O18" s="51">
        <v>191</v>
      </c>
      <c r="P18" s="51">
        <v>118</v>
      </c>
      <c r="Q18" s="51"/>
      <c r="R18" s="51"/>
      <c r="S18" s="51"/>
      <c r="T18" s="51"/>
      <c r="U18" s="51">
        <v>174</v>
      </c>
      <c r="V18" s="51">
        <v>177</v>
      </c>
      <c r="W18" s="51">
        <v>156</v>
      </c>
      <c r="X18" s="52">
        <v>164</v>
      </c>
      <c r="Y18" s="51">
        <v>170</v>
      </c>
      <c r="Z18" s="51">
        <v>144</v>
      </c>
      <c r="AA18" s="51">
        <v>181</v>
      </c>
      <c r="AB18" s="51">
        <v>184</v>
      </c>
      <c r="AC18" s="51">
        <v>163</v>
      </c>
      <c r="AD18" s="51">
        <v>157</v>
      </c>
      <c r="AE18" s="51"/>
      <c r="AF18" s="51"/>
      <c r="AG18" s="51"/>
      <c r="AH18" s="51"/>
      <c r="AI18" s="51">
        <v>165</v>
      </c>
      <c r="AJ18" s="51">
        <v>163</v>
      </c>
      <c r="AK18" s="51"/>
      <c r="AL18" s="51"/>
      <c r="AM18" s="51">
        <v>155</v>
      </c>
      <c r="AN18" s="51">
        <v>147</v>
      </c>
      <c r="AO18" s="51">
        <v>191</v>
      </c>
      <c r="AP18" s="51">
        <v>149</v>
      </c>
      <c r="AQ18" s="51">
        <v>135</v>
      </c>
      <c r="AR18" s="51">
        <v>163</v>
      </c>
      <c r="AS18" s="50">
        <f t="shared" si="0"/>
        <v>1412</v>
      </c>
      <c r="AT18" s="50">
        <f t="shared" si="1"/>
        <v>980</v>
      </c>
      <c r="AU18" s="50">
        <f t="shared" si="2"/>
        <v>999</v>
      </c>
      <c r="AV18" s="50">
        <f t="shared" si="3"/>
        <v>1268</v>
      </c>
      <c r="AW18" s="50">
        <f t="shared" si="4"/>
        <v>4659</v>
      </c>
      <c r="AX18" s="50">
        <f t="shared" si="5"/>
        <v>28</v>
      </c>
      <c r="AY18" s="53">
        <f t="shared" si="6"/>
        <v>166.39285714285714</v>
      </c>
      <c r="AZ18" s="54"/>
    </row>
    <row r="19" spans="1:52" ht="13.5">
      <c r="A19" s="50">
        <v>16</v>
      </c>
      <c r="B19" s="51">
        <v>1060</v>
      </c>
      <c r="C19" s="56" t="s">
        <v>65</v>
      </c>
      <c r="D19" s="56" t="s">
        <v>64</v>
      </c>
      <c r="E19" s="51">
        <v>155</v>
      </c>
      <c r="F19" s="51">
        <v>170</v>
      </c>
      <c r="G19" s="51">
        <v>143</v>
      </c>
      <c r="H19" s="51">
        <v>141</v>
      </c>
      <c r="I19" s="51">
        <v>179</v>
      </c>
      <c r="J19" s="51">
        <v>159</v>
      </c>
      <c r="K19" s="51">
        <v>147</v>
      </c>
      <c r="L19" s="52">
        <v>198</v>
      </c>
      <c r="M19" s="51">
        <v>153</v>
      </c>
      <c r="N19" s="51">
        <v>151</v>
      </c>
      <c r="O19" s="51">
        <v>170</v>
      </c>
      <c r="P19" s="51">
        <v>163</v>
      </c>
      <c r="Q19" s="51">
        <v>138</v>
      </c>
      <c r="R19" s="51">
        <v>171</v>
      </c>
      <c r="S19" s="51">
        <v>152</v>
      </c>
      <c r="T19" s="51">
        <v>204</v>
      </c>
      <c r="U19" s="51">
        <v>133</v>
      </c>
      <c r="V19" s="51">
        <v>128</v>
      </c>
      <c r="W19" s="51">
        <v>168</v>
      </c>
      <c r="X19" s="52">
        <v>184</v>
      </c>
      <c r="Y19" s="51"/>
      <c r="Z19" s="51"/>
      <c r="AA19" s="51">
        <v>193</v>
      </c>
      <c r="AB19" s="51">
        <v>175</v>
      </c>
      <c r="AC19" s="51">
        <v>163</v>
      </c>
      <c r="AD19" s="51">
        <v>145</v>
      </c>
      <c r="AE19" s="51">
        <v>133</v>
      </c>
      <c r="AF19" s="51">
        <v>173</v>
      </c>
      <c r="AG19" s="51">
        <v>181</v>
      </c>
      <c r="AH19" s="51">
        <v>156</v>
      </c>
      <c r="AI19" s="51">
        <v>186</v>
      </c>
      <c r="AJ19" s="51">
        <v>165</v>
      </c>
      <c r="AK19" s="51">
        <v>162</v>
      </c>
      <c r="AL19" s="51">
        <v>171</v>
      </c>
      <c r="AM19" s="51">
        <v>198</v>
      </c>
      <c r="AN19" s="51">
        <v>190</v>
      </c>
      <c r="AO19" s="51">
        <v>163</v>
      </c>
      <c r="AP19" s="51">
        <v>187</v>
      </c>
      <c r="AQ19" s="51">
        <v>176</v>
      </c>
      <c r="AR19" s="51">
        <v>159</v>
      </c>
      <c r="AS19" s="50">
        <f t="shared" si="0"/>
        <v>1596</v>
      </c>
      <c r="AT19" s="50">
        <f t="shared" si="1"/>
        <v>1611</v>
      </c>
      <c r="AU19" s="50">
        <f t="shared" si="2"/>
        <v>1319</v>
      </c>
      <c r="AV19" s="50">
        <f t="shared" si="3"/>
        <v>1757</v>
      </c>
      <c r="AW19" s="50">
        <f t="shared" si="4"/>
        <v>6283</v>
      </c>
      <c r="AX19" s="50">
        <f t="shared" si="5"/>
        <v>38</v>
      </c>
      <c r="AY19" s="53">
        <f t="shared" si="6"/>
        <v>165.3421052631579</v>
      </c>
      <c r="AZ19" s="47"/>
    </row>
    <row r="20" spans="1:51" ht="13.5">
      <c r="A20" s="50">
        <v>17</v>
      </c>
      <c r="B20" s="68">
        <v>3492</v>
      </c>
      <c r="C20" s="69" t="s">
        <v>56</v>
      </c>
      <c r="D20" s="56" t="s">
        <v>31</v>
      </c>
      <c r="E20" s="51"/>
      <c r="F20" s="51"/>
      <c r="G20" s="51">
        <v>152</v>
      </c>
      <c r="H20" s="51">
        <v>167</v>
      </c>
      <c r="I20" s="51"/>
      <c r="J20" s="51"/>
      <c r="K20" s="51">
        <v>185</v>
      </c>
      <c r="L20" s="52">
        <v>129</v>
      </c>
      <c r="M20" s="51"/>
      <c r="N20" s="51"/>
      <c r="O20" s="51"/>
      <c r="P20" s="51"/>
      <c r="Q20" s="51">
        <v>149</v>
      </c>
      <c r="R20" s="51">
        <v>170</v>
      </c>
      <c r="S20" s="51"/>
      <c r="T20" s="51"/>
      <c r="U20" s="51">
        <v>185</v>
      </c>
      <c r="V20" s="51">
        <v>191</v>
      </c>
      <c r="W20" s="52">
        <v>153</v>
      </c>
      <c r="X20" s="52"/>
      <c r="Y20" s="51"/>
      <c r="Z20" s="51"/>
      <c r="AA20" s="51">
        <v>181</v>
      </c>
      <c r="AB20" s="51">
        <v>155</v>
      </c>
      <c r="AC20" s="51">
        <v>155</v>
      </c>
      <c r="AD20" s="51">
        <v>169</v>
      </c>
      <c r="AE20" s="51"/>
      <c r="AF20" s="51"/>
      <c r="AG20" s="51">
        <v>206</v>
      </c>
      <c r="AH20" s="51">
        <v>148</v>
      </c>
      <c r="AI20" s="51"/>
      <c r="AJ20" s="51"/>
      <c r="AK20" s="51">
        <v>164</v>
      </c>
      <c r="AL20" s="51">
        <v>159</v>
      </c>
      <c r="AM20" s="51"/>
      <c r="AN20" s="51"/>
      <c r="AO20" s="51">
        <v>157</v>
      </c>
      <c r="AP20" s="51">
        <v>174</v>
      </c>
      <c r="AQ20" s="51">
        <v>132</v>
      </c>
      <c r="AR20" s="51">
        <v>161</v>
      </c>
      <c r="AS20" s="50">
        <f t="shared" si="0"/>
        <v>633</v>
      </c>
      <c r="AT20" s="50">
        <f t="shared" si="1"/>
        <v>848</v>
      </c>
      <c r="AU20" s="50">
        <f t="shared" si="2"/>
        <v>1014</v>
      </c>
      <c r="AV20" s="50">
        <f t="shared" si="3"/>
        <v>947</v>
      </c>
      <c r="AW20" s="50">
        <f t="shared" si="4"/>
        <v>3442</v>
      </c>
      <c r="AX20" s="50">
        <f t="shared" si="5"/>
        <v>21</v>
      </c>
      <c r="AY20" s="53">
        <f t="shared" si="6"/>
        <v>163.9047619047619</v>
      </c>
    </row>
    <row r="21" spans="1:52" ht="13.5">
      <c r="A21" s="50">
        <v>18</v>
      </c>
      <c r="B21" s="51">
        <v>80</v>
      </c>
      <c r="C21" s="56" t="s">
        <v>71</v>
      </c>
      <c r="D21" s="56" t="s">
        <v>69</v>
      </c>
      <c r="E21" s="51">
        <v>171</v>
      </c>
      <c r="F21" s="51">
        <v>151</v>
      </c>
      <c r="G21" s="51">
        <v>167</v>
      </c>
      <c r="H21" s="51">
        <v>151</v>
      </c>
      <c r="I21" s="51">
        <v>144</v>
      </c>
      <c r="J21" s="51">
        <v>212</v>
      </c>
      <c r="K21" s="51">
        <v>173</v>
      </c>
      <c r="L21" s="52">
        <v>144</v>
      </c>
      <c r="M21" s="51"/>
      <c r="N21" s="51"/>
      <c r="O21" s="51">
        <v>111</v>
      </c>
      <c r="P21" s="51">
        <v>189</v>
      </c>
      <c r="Q21" s="51">
        <v>192</v>
      </c>
      <c r="R21" s="51">
        <v>196</v>
      </c>
      <c r="S21" s="51">
        <v>153</v>
      </c>
      <c r="T21" s="51">
        <v>156</v>
      </c>
      <c r="U21" s="51"/>
      <c r="V21" s="51"/>
      <c r="W21" s="51">
        <v>164</v>
      </c>
      <c r="X21" s="52">
        <v>160</v>
      </c>
      <c r="Y21" s="51"/>
      <c r="Z21" s="51"/>
      <c r="AA21" s="51">
        <v>206</v>
      </c>
      <c r="AB21" s="51">
        <v>196</v>
      </c>
      <c r="AC21" s="51">
        <v>159</v>
      </c>
      <c r="AD21" s="51">
        <v>156</v>
      </c>
      <c r="AE21" s="51">
        <v>130</v>
      </c>
      <c r="AF21" s="51"/>
      <c r="AG21" s="51"/>
      <c r="AH21" s="51"/>
      <c r="AI21" s="51">
        <v>148</v>
      </c>
      <c r="AJ21" s="51">
        <v>190</v>
      </c>
      <c r="AK21" s="51">
        <v>171</v>
      </c>
      <c r="AL21" s="51">
        <v>134</v>
      </c>
      <c r="AM21" s="51">
        <v>133</v>
      </c>
      <c r="AN21" s="51">
        <v>155</v>
      </c>
      <c r="AO21" s="51">
        <v>124</v>
      </c>
      <c r="AP21" s="51"/>
      <c r="AQ21" s="51">
        <v>166</v>
      </c>
      <c r="AR21" s="51">
        <v>177</v>
      </c>
      <c r="AS21" s="50">
        <f t="shared" si="0"/>
        <v>1313</v>
      </c>
      <c r="AT21" s="50">
        <f t="shared" si="1"/>
        <v>1321</v>
      </c>
      <c r="AU21" s="50">
        <f t="shared" si="2"/>
        <v>847</v>
      </c>
      <c r="AV21" s="50">
        <f t="shared" si="3"/>
        <v>1398</v>
      </c>
      <c r="AW21" s="50">
        <f t="shared" si="4"/>
        <v>4879</v>
      </c>
      <c r="AX21" s="50">
        <f t="shared" si="5"/>
        <v>30</v>
      </c>
      <c r="AY21" s="53">
        <f t="shared" si="6"/>
        <v>162.63333333333333</v>
      </c>
      <c r="AZ21" s="47"/>
    </row>
    <row r="22" spans="1:52" ht="13.5">
      <c r="A22" s="50">
        <v>19</v>
      </c>
      <c r="B22" s="51">
        <v>38</v>
      </c>
      <c r="C22" s="60" t="s">
        <v>45</v>
      </c>
      <c r="D22" s="60" t="s">
        <v>46</v>
      </c>
      <c r="E22" s="52">
        <v>183</v>
      </c>
      <c r="F22" s="52">
        <v>186</v>
      </c>
      <c r="G22" s="52">
        <v>172</v>
      </c>
      <c r="H22" s="52">
        <v>169</v>
      </c>
      <c r="I22" s="52">
        <v>166</v>
      </c>
      <c r="J22" s="52">
        <v>153</v>
      </c>
      <c r="K22" s="52">
        <v>184</v>
      </c>
      <c r="L22" s="52">
        <v>160</v>
      </c>
      <c r="M22" s="52">
        <v>206</v>
      </c>
      <c r="N22" s="52">
        <v>184</v>
      </c>
      <c r="O22" s="52">
        <v>170</v>
      </c>
      <c r="P22" s="52">
        <v>168</v>
      </c>
      <c r="Q22" s="52">
        <v>168</v>
      </c>
      <c r="R22" s="52">
        <v>148</v>
      </c>
      <c r="S22" s="52">
        <v>127</v>
      </c>
      <c r="T22" s="52">
        <v>167</v>
      </c>
      <c r="U22" s="51">
        <v>192</v>
      </c>
      <c r="V22" s="51">
        <v>113</v>
      </c>
      <c r="W22" s="51">
        <v>146</v>
      </c>
      <c r="X22" s="52">
        <v>123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>
        <v>157</v>
      </c>
      <c r="AL22" s="51">
        <v>140</v>
      </c>
      <c r="AM22" s="51"/>
      <c r="AN22" s="51"/>
      <c r="AO22" s="51">
        <v>127</v>
      </c>
      <c r="AP22" s="51">
        <v>142</v>
      </c>
      <c r="AQ22" s="51">
        <v>193</v>
      </c>
      <c r="AR22" s="51">
        <v>169</v>
      </c>
      <c r="AS22" s="50">
        <f t="shared" si="0"/>
        <v>1763</v>
      </c>
      <c r="AT22" s="50">
        <f t="shared" si="1"/>
        <v>1522</v>
      </c>
      <c r="AU22" s="50">
        <f t="shared" si="2"/>
        <v>0</v>
      </c>
      <c r="AV22" s="50">
        <f t="shared" si="3"/>
        <v>928</v>
      </c>
      <c r="AW22" s="50">
        <f t="shared" si="4"/>
        <v>4213</v>
      </c>
      <c r="AX22" s="50">
        <f t="shared" si="5"/>
        <v>26</v>
      </c>
      <c r="AY22" s="53">
        <f t="shared" si="6"/>
        <v>162.03846153846155</v>
      </c>
      <c r="AZ22" s="59"/>
    </row>
    <row r="23" spans="1:51" ht="13.5">
      <c r="A23" s="50">
        <v>20</v>
      </c>
      <c r="B23" s="52">
        <v>3431</v>
      </c>
      <c r="C23" s="60" t="s">
        <v>58</v>
      </c>
      <c r="D23" s="60" t="s">
        <v>59</v>
      </c>
      <c r="E23" s="52">
        <v>150</v>
      </c>
      <c r="F23" s="52">
        <v>214</v>
      </c>
      <c r="G23" s="52">
        <v>169</v>
      </c>
      <c r="H23" s="52">
        <v>182</v>
      </c>
      <c r="I23" s="52">
        <v>156</v>
      </c>
      <c r="J23" s="52">
        <v>183</v>
      </c>
      <c r="K23" s="52">
        <v>157</v>
      </c>
      <c r="L23" s="52">
        <v>150</v>
      </c>
      <c r="M23" s="52">
        <v>160</v>
      </c>
      <c r="N23" s="52">
        <v>210</v>
      </c>
      <c r="O23" s="52">
        <v>182</v>
      </c>
      <c r="P23" s="52">
        <v>143</v>
      </c>
      <c r="Q23" s="52">
        <v>140</v>
      </c>
      <c r="R23" s="52">
        <v>154</v>
      </c>
      <c r="S23" s="52">
        <v>167</v>
      </c>
      <c r="T23" s="52">
        <v>140</v>
      </c>
      <c r="U23" s="52">
        <v>175</v>
      </c>
      <c r="V23" s="52">
        <v>142</v>
      </c>
      <c r="W23" s="52">
        <v>201</v>
      </c>
      <c r="X23" s="52">
        <v>131</v>
      </c>
      <c r="Y23" s="52">
        <v>213</v>
      </c>
      <c r="Z23" s="52">
        <v>185</v>
      </c>
      <c r="AA23" s="52">
        <v>195</v>
      </c>
      <c r="AB23" s="52">
        <v>162</v>
      </c>
      <c r="AC23" s="52">
        <v>131</v>
      </c>
      <c r="AD23" s="52">
        <v>105</v>
      </c>
      <c r="AE23" s="52">
        <v>166</v>
      </c>
      <c r="AF23" s="52">
        <v>144</v>
      </c>
      <c r="AG23" s="52">
        <v>181</v>
      </c>
      <c r="AH23" s="52">
        <v>174</v>
      </c>
      <c r="AI23" s="52">
        <v>139</v>
      </c>
      <c r="AJ23" s="52">
        <v>145</v>
      </c>
      <c r="AK23" s="52">
        <v>119</v>
      </c>
      <c r="AL23" s="52">
        <v>134</v>
      </c>
      <c r="AM23" s="52">
        <v>171</v>
      </c>
      <c r="AN23" s="52">
        <v>166</v>
      </c>
      <c r="AO23" s="52">
        <v>177</v>
      </c>
      <c r="AP23" s="52">
        <v>164</v>
      </c>
      <c r="AQ23" s="52">
        <v>156</v>
      </c>
      <c r="AR23" s="52">
        <v>142</v>
      </c>
      <c r="AS23" s="50">
        <f t="shared" si="0"/>
        <v>1731</v>
      </c>
      <c r="AT23" s="50">
        <f t="shared" si="1"/>
        <v>1575</v>
      </c>
      <c r="AU23" s="50">
        <f t="shared" si="2"/>
        <v>1656</v>
      </c>
      <c r="AV23" s="50">
        <f t="shared" si="3"/>
        <v>1513</v>
      </c>
      <c r="AW23" s="57">
        <f t="shared" si="4"/>
        <v>6475</v>
      </c>
      <c r="AX23" s="57">
        <f t="shared" si="5"/>
        <v>40</v>
      </c>
      <c r="AY23" s="58">
        <f t="shared" si="6"/>
        <v>161.875</v>
      </c>
    </row>
    <row r="24" spans="1:52" ht="13.5">
      <c r="A24" s="50">
        <v>21</v>
      </c>
      <c r="B24" s="51">
        <v>3485</v>
      </c>
      <c r="C24" s="56" t="s">
        <v>83</v>
      </c>
      <c r="D24" s="56" t="s">
        <v>31</v>
      </c>
      <c r="E24" s="51"/>
      <c r="F24" s="51"/>
      <c r="G24" s="51"/>
      <c r="H24" s="51"/>
      <c r="I24" s="51"/>
      <c r="J24" s="51"/>
      <c r="K24" s="51"/>
      <c r="L24" s="52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  <c r="X24" s="52"/>
      <c r="Y24" s="52">
        <v>181</v>
      </c>
      <c r="Z24" s="52">
        <v>155</v>
      </c>
      <c r="AA24" s="52"/>
      <c r="AB24" s="52"/>
      <c r="AC24" s="51">
        <v>173</v>
      </c>
      <c r="AD24" s="51">
        <v>189</v>
      </c>
      <c r="AE24" s="51">
        <v>127</v>
      </c>
      <c r="AF24" s="51">
        <v>143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0">
        <f t="shared" si="0"/>
        <v>0</v>
      </c>
      <c r="AT24" s="50">
        <f t="shared" si="1"/>
        <v>0</v>
      </c>
      <c r="AU24" s="50">
        <f t="shared" si="2"/>
        <v>968</v>
      </c>
      <c r="AV24" s="50">
        <f t="shared" si="3"/>
        <v>0</v>
      </c>
      <c r="AW24" s="50">
        <f t="shared" si="4"/>
        <v>968</v>
      </c>
      <c r="AX24" s="50">
        <f t="shared" si="5"/>
        <v>6</v>
      </c>
      <c r="AY24" s="53">
        <f t="shared" si="6"/>
        <v>161.33333333333334</v>
      </c>
      <c r="AZ24" s="54"/>
    </row>
    <row r="25" spans="1:52" ht="13.5">
      <c r="A25" s="50">
        <v>22</v>
      </c>
      <c r="B25" s="51">
        <v>3455</v>
      </c>
      <c r="C25" s="56" t="s">
        <v>44</v>
      </c>
      <c r="D25" s="56" t="s">
        <v>29</v>
      </c>
      <c r="E25" s="51"/>
      <c r="F25" s="51"/>
      <c r="G25" s="51"/>
      <c r="H25" s="51"/>
      <c r="I25" s="51"/>
      <c r="J25" s="51">
        <v>146</v>
      </c>
      <c r="K25" s="51">
        <v>135</v>
      </c>
      <c r="L25" s="52">
        <v>106</v>
      </c>
      <c r="M25" s="51"/>
      <c r="N25" s="51"/>
      <c r="O25" s="51"/>
      <c r="P25" s="51"/>
      <c r="Q25" s="51"/>
      <c r="R25" s="51"/>
      <c r="S25" s="51">
        <v>149</v>
      </c>
      <c r="T25" s="51">
        <v>158</v>
      </c>
      <c r="U25" s="51">
        <v>160</v>
      </c>
      <c r="V25" s="51">
        <v>170</v>
      </c>
      <c r="W25" s="51">
        <v>176</v>
      </c>
      <c r="X25" s="52">
        <v>140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>
        <v>135</v>
      </c>
      <c r="AJ25" s="51">
        <v>193</v>
      </c>
      <c r="AK25" s="51">
        <v>154</v>
      </c>
      <c r="AL25" s="51"/>
      <c r="AM25" s="51"/>
      <c r="AN25" s="51"/>
      <c r="AO25" s="51"/>
      <c r="AP25" s="51">
        <v>180</v>
      </c>
      <c r="AQ25" s="51">
        <v>200</v>
      </c>
      <c r="AR25" s="51">
        <v>175</v>
      </c>
      <c r="AS25" s="50">
        <f t="shared" si="0"/>
        <v>387</v>
      </c>
      <c r="AT25" s="50">
        <f t="shared" si="1"/>
        <v>953</v>
      </c>
      <c r="AU25" s="50">
        <f t="shared" si="2"/>
        <v>0</v>
      </c>
      <c r="AV25" s="50">
        <f t="shared" si="3"/>
        <v>1037</v>
      </c>
      <c r="AW25" s="50">
        <f t="shared" si="4"/>
        <v>2377</v>
      </c>
      <c r="AX25" s="50">
        <f t="shared" si="5"/>
        <v>15</v>
      </c>
      <c r="AY25" s="53">
        <f t="shared" si="6"/>
        <v>158.46666666666667</v>
      </c>
      <c r="AZ25" s="54"/>
    </row>
    <row r="26" spans="1:51" ht="13.5">
      <c r="A26" s="50">
        <v>23</v>
      </c>
      <c r="B26" s="51">
        <v>3559</v>
      </c>
      <c r="C26" s="60" t="s">
        <v>85</v>
      </c>
      <c r="D26" s="60" t="s">
        <v>31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1"/>
      <c r="V26" s="51"/>
      <c r="W26" s="51"/>
      <c r="X26" s="52"/>
      <c r="Y26" s="51"/>
      <c r="Z26" s="51"/>
      <c r="AA26" s="51">
        <v>149</v>
      </c>
      <c r="AB26" s="51">
        <v>164</v>
      </c>
      <c r="AC26" s="51"/>
      <c r="AD26" s="51"/>
      <c r="AE26" s="51">
        <v>166</v>
      </c>
      <c r="AF26" s="51">
        <v>153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0">
        <f t="shared" si="0"/>
        <v>0</v>
      </c>
      <c r="AT26" s="50">
        <f t="shared" si="1"/>
        <v>0</v>
      </c>
      <c r="AU26" s="50">
        <f t="shared" si="2"/>
        <v>632</v>
      </c>
      <c r="AV26" s="50">
        <f t="shared" si="3"/>
        <v>0</v>
      </c>
      <c r="AW26" s="50">
        <f t="shared" si="4"/>
        <v>632</v>
      </c>
      <c r="AX26" s="50">
        <f t="shared" si="5"/>
        <v>4</v>
      </c>
      <c r="AY26" s="53">
        <f t="shared" si="6"/>
        <v>158</v>
      </c>
    </row>
    <row r="27" spans="1:51" ht="13.5">
      <c r="A27" s="50">
        <v>24</v>
      </c>
      <c r="B27" s="51">
        <v>2678</v>
      </c>
      <c r="C27" s="56" t="s">
        <v>79</v>
      </c>
      <c r="D27" s="56" t="s">
        <v>69</v>
      </c>
      <c r="E27" s="51"/>
      <c r="F27" s="51"/>
      <c r="G27" s="51"/>
      <c r="H27" s="51"/>
      <c r="I27" s="51"/>
      <c r="J27" s="51"/>
      <c r="K27" s="51"/>
      <c r="L27" s="52"/>
      <c r="M27" s="51"/>
      <c r="N27" s="51"/>
      <c r="O27" s="51"/>
      <c r="P27" s="51"/>
      <c r="Q27" s="51"/>
      <c r="R27" s="51"/>
      <c r="S27" s="51">
        <v>176</v>
      </c>
      <c r="T27" s="51">
        <v>131</v>
      </c>
      <c r="U27" s="51">
        <v>155</v>
      </c>
      <c r="V27" s="51">
        <v>151</v>
      </c>
      <c r="W27" s="51"/>
      <c r="X27" s="52"/>
      <c r="Y27" s="51">
        <v>186</v>
      </c>
      <c r="Z27" s="51">
        <v>138</v>
      </c>
      <c r="AA27" s="51"/>
      <c r="AB27" s="51"/>
      <c r="AC27" s="51"/>
      <c r="AD27" s="51"/>
      <c r="AE27" s="51">
        <v>155</v>
      </c>
      <c r="AF27" s="51">
        <v>123</v>
      </c>
      <c r="AG27" s="51">
        <v>183</v>
      </c>
      <c r="AH27" s="51">
        <v>191</v>
      </c>
      <c r="AI27" s="51"/>
      <c r="AJ27" s="51"/>
      <c r="AK27" s="51">
        <v>151</v>
      </c>
      <c r="AL27" s="51">
        <v>132</v>
      </c>
      <c r="AM27" s="51"/>
      <c r="AN27" s="51"/>
      <c r="AO27" s="51"/>
      <c r="AP27" s="51"/>
      <c r="AQ27" s="51"/>
      <c r="AR27" s="51"/>
      <c r="AS27" s="50">
        <f t="shared" si="0"/>
        <v>0</v>
      </c>
      <c r="AT27" s="50">
        <f t="shared" si="1"/>
        <v>613</v>
      </c>
      <c r="AU27" s="50">
        <f t="shared" si="2"/>
        <v>976</v>
      </c>
      <c r="AV27" s="50">
        <f t="shared" si="3"/>
        <v>283</v>
      </c>
      <c r="AW27" s="50">
        <f t="shared" si="4"/>
        <v>1872</v>
      </c>
      <c r="AX27" s="50">
        <f t="shared" si="5"/>
        <v>12</v>
      </c>
      <c r="AY27" s="53">
        <f t="shared" si="6"/>
        <v>156</v>
      </c>
    </row>
    <row r="28" spans="1:51" ht="13.5">
      <c r="A28" s="50">
        <v>25</v>
      </c>
      <c r="B28" s="51">
        <v>1620</v>
      </c>
      <c r="C28" s="56" t="s">
        <v>49</v>
      </c>
      <c r="D28" s="56" t="s">
        <v>46</v>
      </c>
      <c r="E28" s="51">
        <v>146</v>
      </c>
      <c r="F28" s="51">
        <v>164</v>
      </c>
      <c r="G28" s="51">
        <v>173</v>
      </c>
      <c r="H28" s="51">
        <v>164</v>
      </c>
      <c r="I28" s="51">
        <v>191</v>
      </c>
      <c r="J28" s="51">
        <v>155</v>
      </c>
      <c r="K28" s="51"/>
      <c r="L28" s="52"/>
      <c r="M28" s="51"/>
      <c r="N28" s="51"/>
      <c r="O28" s="51">
        <v>142</v>
      </c>
      <c r="P28" s="51">
        <v>118</v>
      </c>
      <c r="Q28" s="51"/>
      <c r="R28" s="51"/>
      <c r="S28" s="51"/>
      <c r="T28" s="51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>
        <v>133</v>
      </c>
      <c r="AJ28" s="52">
        <v>164</v>
      </c>
      <c r="AK28" s="51">
        <v>161</v>
      </c>
      <c r="AL28" s="51">
        <v>188</v>
      </c>
      <c r="AM28" s="51">
        <v>177</v>
      </c>
      <c r="AN28" s="51">
        <v>107</v>
      </c>
      <c r="AO28" s="51"/>
      <c r="AP28" s="51"/>
      <c r="AQ28" s="51"/>
      <c r="AR28" s="51"/>
      <c r="AS28" s="50">
        <f t="shared" si="0"/>
        <v>993</v>
      </c>
      <c r="AT28" s="50">
        <f t="shared" si="1"/>
        <v>260</v>
      </c>
      <c r="AU28" s="50">
        <f t="shared" si="2"/>
        <v>0</v>
      </c>
      <c r="AV28" s="50">
        <f t="shared" si="3"/>
        <v>930</v>
      </c>
      <c r="AW28" s="50">
        <f t="shared" si="4"/>
        <v>2183</v>
      </c>
      <c r="AX28" s="50">
        <f t="shared" si="5"/>
        <v>14</v>
      </c>
      <c r="AY28" s="53">
        <f t="shared" si="6"/>
        <v>155.92857142857142</v>
      </c>
    </row>
    <row r="29" spans="1:51" ht="13.5">
      <c r="A29" s="50">
        <v>26</v>
      </c>
      <c r="B29" s="51">
        <v>3432</v>
      </c>
      <c r="C29" s="56" t="s">
        <v>60</v>
      </c>
      <c r="D29" s="56" t="s">
        <v>59</v>
      </c>
      <c r="E29" s="51">
        <v>189</v>
      </c>
      <c r="F29" s="51">
        <v>159</v>
      </c>
      <c r="G29" s="51">
        <v>167</v>
      </c>
      <c r="H29" s="51">
        <v>144</v>
      </c>
      <c r="I29" s="51">
        <v>167</v>
      </c>
      <c r="J29" s="51">
        <v>147</v>
      </c>
      <c r="K29" s="51">
        <v>172</v>
      </c>
      <c r="L29" s="52">
        <v>147</v>
      </c>
      <c r="M29" s="51">
        <v>162</v>
      </c>
      <c r="N29" s="51">
        <v>154</v>
      </c>
      <c r="O29" s="51">
        <v>145</v>
      </c>
      <c r="P29" s="51">
        <v>192</v>
      </c>
      <c r="Q29" s="51">
        <v>143</v>
      </c>
      <c r="R29" s="51">
        <v>169</v>
      </c>
      <c r="S29" s="51">
        <v>112</v>
      </c>
      <c r="T29" s="51">
        <v>132</v>
      </c>
      <c r="U29" s="51">
        <v>139</v>
      </c>
      <c r="V29" s="51">
        <v>190</v>
      </c>
      <c r="W29" s="51">
        <v>147</v>
      </c>
      <c r="X29" s="52">
        <v>128</v>
      </c>
      <c r="Y29" s="51">
        <v>130</v>
      </c>
      <c r="Z29" s="51">
        <v>189</v>
      </c>
      <c r="AA29" s="51">
        <v>173</v>
      </c>
      <c r="AB29" s="51">
        <v>170</v>
      </c>
      <c r="AC29" s="51">
        <v>183</v>
      </c>
      <c r="AD29" s="51">
        <v>110</v>
      </c>
      <c r="AE29" s="51">
        <v>152</v>
      </c>
      <c r="AF29" s="51">
        <v>184</v>
      </c>
      <c r="AG29" s="51">
        <v>164</v>
      </c>
      <c r="AH29" s="51">
        <v>182</v>
      </c>
      <c r="AI29" s="51">
        <v>152</v>
      </c>
      <c r="AJ29" s="51">
        <v>167</v>
      </c>
      <c r="AK29" s="51">
        <v>137</v>
      </c>
      <c r="AL29" s="51">
        <v>136</v>
      </c>
      <c r="AM29" s="51">
        <v>135</v>
      </c>
      <c r="AN29" s="51">
        <v>118</v>
      </c>
      <c r="AO29" s="51">
        <v>146</v>
      </c>
      <c r="AP29" s="51">
        <v>178</v>
      </c>
      <c r="AQ29" s="51">
        <v>162</v>
      </c>
      <c r="AR29" s="51">
        <v>115</v>
      </c>
      <c r="AS29" s="50">
        <f t="shared" si="0"/>
        <v>1608</v>
      </c>
      <c r="AT29" s="50">
        <f t="shared" si="1"/>
        <v>1497</v>
      </c>
      <c r="AU29" s="50">
        <f t="shared" si="2"/>
        <v>1637</v>
      </c>
      <c r="AV29" s="50">
        <f t="shared" si="3"/>
        <v>1446</v>
      </c>
      <c r="AW29" s="50">
        <f t="shared" si="4"/>
        <v>6188</v>
      </c>
      <c r="AX29" s="50">
        <f t="shared" si="5"/>
        <v>40</v>
      </c>
      <c r="AY29" s="53">
        <f t="shared" si="6"/>
        <v>154.7</v>
      </c>
    </row>
    <row r="30" spans="1:51" ht="13.5">
      <c r="A30" s="50">
        <v>27</v>
      </c>
      <c r="B30" s="51">
        <v>2412</v>
      </c>
      <c r="C30" s="56" t="s">
        <v>40</v>
      </c>
      <c r="D30" s="56" t="s">
        <v>29</v>
      </c>
      <c r="E30" s="51"/>
      <c r="F30" s="51"/>
      <c r="G30" s="51">
        <v>128</v>
      </c>
      <c r="H30" s="51">
        <v>182</v>
      </c>
      <c r="I30" s="51">
        <v>177</v>
      </c>
      <c r="J30" s="51">
        <v>134</v>
      </c>
      <c r="K30" s="51">
        <v>116</v>
      </c>
      <c r="L30" s="52"/>
      <c r="M30" s="51"/>
      <c r="N30" s="51"/>
      <c r="O30" s="51">
        <v>142</v>
      </c>
      <c r="P30" s="51">
        <v>179</v>
      </c>
      <c r="Q30" s="51">
        <v>168</v>
      </c>
      <c r="R30" s="51">
        <v>131</v>
      </c>
      <c r="S30" s="51"/>
      <c r="T30" s="51"/>
      <c r="U30" s="52"/>
      <c r="V30" s="52">
        <v>169</v>
      </c>
      <c r="W30" s="52">
        <v>175</v>
      </c>
      <c r="X30" s="52">
        <v>138</v>
      </c>
      <c r="Y30" s="52"/>
      <c r="Z30" s="52"/>
      <c r="AA30" s="52">
        <v>145</v>
      </c>
      <c r="AB30" s="52">
        <v>180</v>
      </c>
      <c r="AC30" s="51">
        <v>128</v>
      </c>
      <c r="AD30" s="51"/>
      <c r="AE30" s="51"/>
      <c r="AF30" s="51">
        <v>149</v>
      </c>
      <c r="AG30" s="51">
        <v>145</v>
      </c>
      <c r="AH30" s="51">
        <v>172</v>
      </c>
      <c r="AI30" s="51">
        <v>150</v>
      </c>
      <c r="AJ30" s="51">
        <v>168</v>
      </c>
      <c r="AK30" s="51"/>
      <c r="AL30" s="51"/>
      <c r="AM30" s="51"/>
      <c r="AN30" s="51"/>
      <c r="AO30" s="51">
        <v>132</v>
      </c>
      <c r="AP30" s="51">
        <v>137</v>
      </c>
      <c r="AQ30" s="51"/>
      <c r="AR30" s="51"/>
      <c r="AS30" s="50">
        <f t="shared" si="0"/>
        <v>737</v>
      </c>
      <c r="AT30" s="50">
        <f t="shared" si="1"/>
        <v>1102</v>
      </c>
      <c r="AU30" s="50">
        <f t="shared" si="2"/>
        <v>919</v>
      </c>
      <c r="AV30" s="50">
        <f t="shared" si="3"/>
        <v>587</v>
      </c>
      <c r="AW30" s="50">
        <f t="shared" si="4"/>
        <v>3345</v>
      </c>
      <c r="AX30" s="50">
        <f t="shared" si="5"/>
        <v>22</v>
      </c>
      <c r="AY30" s="53">
        <f t="shared" si="6"/>
        <v>152.04545454545453</v>
      </c>
    </row>
    <row r="31" spans="1:51" ht="13.5">
      <c r="A31" s="50">
        <v>28</v>
      </c>
      <c r="B31" s="68">
        <v>3486</v>
      </c>
      <c r="C31" s="69" t="s">
        <v>57</v>
      </c>
      <c r="D31" s="56" t="s">
        <v>31</v>
      </c>
      <c r="E31" s="51"/>
      <c r="F31" s="51"/>
      <c r="G31" s="51">
        <v>124</v>
      </c>
      <c r="H31" s="51">
        <v>177</v>
      </c>
      <c r="I31" s="51"/>
      <c r="J31" s="51"/>
      <c r="K31" s="51">
        <v>112</v>
      </c>
      <c r="L31" s="52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1">
        <v>197</v>
      </c>
      <c r="AL31" s="51">
        <v>153</v>
      </c>
      <c r="AM31" s="51"/>
      <c r="AN31" s="51">
        <v>158</v>
      </c>
      <c r="AO31" s="51">
        <v>139</v>
      </c>
      <c r="AP31" s="56"/>
      <c r="AQ31" s="51"/>
      <c r="AR31" s="51"/>
      <c r="AS31" s="50">
        <f t="shared" si="0"/>
        <v>413</v>
      </c>
      <c r="AT31" s="50">
        <f t="shared" si="1"/>
        <v>0</v>
      </c>
      <c r="AU31" s="50">
        <f t="shared" si="2"/>
        <v>0</v>
      </c>
      <c r="AV31" s="50">
        <f t="shared" si="3"/>
        <v>647</v>
      </c>
      <c r="AW31" s="50">
        <f t="shared" si="4"/>
        <v>1060</v>
      </c>
      <c r="AX31" s="50">
        <f t="shared" si="5"/>
        <v>7</v>
      </c>
      <c r="AY31" s="53">
        <f t="shared" si="6"/>
        <v>151.42857142857142</v>
      </c>
    </row>
    <row r="32" spans="1:52" ht="13.5">
      <c r="A32" s="50">
        <v>29</v>
      </c>
      <c r="B32" s="52">
        <v>3535</v>
      </c>
      <c r="C32" s="60" t="s">
        <v>48</v>
      </c>
      <c r="D32" s="60" t="s">
        <v>46</v>
      </c>
      <c r="E32" s="52">
        <v>145</v>
      </c>
      <c r="F32" s="52">
        <v>180</v>
      </c>
      <c r="G32" s="52">
        <v>150</v>
      </c>
      <c r="H32" s="52">
        <v>168</v>
      </c>
      <c r="I32" s="52">
        <v>153</v>
      </c>
      <c r="J32" s="52"/>
      <c r="K32" s="52"/>
      <c r="L32" s="52"/>
      <c r="M32" s="52">
        <v>156</v>
      </c>
      <c r="N32" s="52">
        <v>153</v>
      </c>
      <c r="O32" s="52"/>
      <c r="P32" s="52"/>
      <c r="Q32" s="52">
        <v>127</v>
      </c>
      <c r="R32" s="52">
        <v>165</v>
      </c>
      <c r="S32" s="52">
        <v>150</v>
      </c>
      <c r="T32" s="52">
        <v>124</v>
      </c>
      <c r="U32" s="52"/>
      <c r="V32" s="52"/>
      <c r="W32" s="52"/>
      <c r="X32" s="52">
        <v>123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>
        <v>166</v>
      </c>
      <c r="AJ32" s="52">
        <v>153</v>
      </c>
      <c r="AK32" s="52"/>
      <c r="AL32" s="52"/>
      <c r="AM32" s="52">
        <v>123</v>
      </c>
      <c r="AN32" s="52">
        <v>179</v>
      </c>
      <c r="AO32" s="52">
        <v>162</v>
      </c>
      <c r="AP32" s="52">
        <v>165</v>
      </c>
      <c r="AQ32" s="52">
        <v>150</v>
      </c>
      <c r="AR32" s="52">
        <v>128</v>
      </c>
      <c r="AS32" s="50">
        <f t="shared" si="0"/>
        <v>1105</v>
      </c>
      <c r="AT32" s="50">
        <f t="shared" si="1"/>
        <v>689</v>
      </c>
      <c r="AU32" s="50">
        <f t="shared" si="2"/>
        <v>0</v>
      </c>
      <c r="AV32" s="50">
        <f t="shared" si="3"/>
        <v>1226</v>
      </c>
      <c r="AW32" s="57">
        <f t="shared" si="4"/>
        <v>3020</v>
      </c>
      <c r="AX32" s="57">
        <f t="shared" si="5"/>
        <v>20</v>
      </c>
      <c r="AY32" s="58">
        <f t="shared" si="6"/>
        <v>151</v>
      </c>
      <c r="AZ32" s="47"/>
    </row>
    <row r="33" spans="1:52" s="54" customFormat="1" ht="13.5">
      <c r="A33" s="50">
        <v>30</v>
      </c>
      <c r="B33" s="51">
        <v>3462</v>
      </c>
      <c r="C33" s="56" t="s">
        <v>62</v>
      </c>
      <c r="D33" s="56" t="s">
        <v>59</v>
      </c>
      <c r="E33" s="51">
        <v>135</v>
      </c>
      <c r="F33" s="51">
        <v>139</v>
      </c>
      <c r="G33" s="51">
        <v>123</v>
      </c>
      <c r="H33" s="51">
        <v>140</v>
      </c>
      <c r="I33" s="51">
        <v>156</v>
      </c>
      <c r="J33" s="51">
        <v>109</v>
      </c>
      <c r="K33" s="51">
        <v>139</v>
      </c>
      <c r="L33" s="52">
        <v>157</v>
      </c>
      <c r="M33" s="52">
        <v>138</v>
      </c>
      <c r="N33" s="52">
        <v>182</v>
      </c>
      <c r="O33" s="52">
        <v>158</v>
      </c>
      <c r="P33" s="52">
        <v>163</v>
      </c>
      <c r="Q33" s="52">
        <v>138</v>
      </c>
      <c r="R33" s="52">
        <v>136</v>
      </c>
      <c r="S33" s="52">
        <v>132</v>
      </c>
      <c r="T33" s="52"/>
      <c r="U33" s="52"/>
      <c r="V33" s="52">
        <v>117</v>
      </c>
      <c r="W33" s="52">
        <v>142</v>
      </c>
      <c r="X33" s="52">
        <v>161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>
        <v>145</v>
      </c>
      <c r="AJ33" s="52">
        <v>137</v>
      </c>
      <c r="AK33" s="51"/>
      <c r="AL33" s="51"/>
      <c r="AM33" s="51">
        <v>163</v>
      </c>
      <c r="AN33" s="51">
        <v>181</v>
      </c>
      <c r="AO33" s="51">
        <v>182</v>
      </c>
      <c r="AP33" s="51">
        <v>179</v>
      </c>
      <c r="AQ33" s="51">
        <v>166</v>
      </c>
      <c r="AR33" s="51">
        <v>138</v>
      </c>
      <c r="AS33" s="50">
        <f t="shared" si="0"/>
        <v>1418</v>
      </c>
      <c r="AT33" s="50">
        <f t="shared" si="1"/>
        <v>1147</v>
      </c>
      <c r="AU33" s="50">
        <f t="shared" si="2"/>
        <v>0</v>
      </c>
      <c r="AV33" s="50">
        <f t="shared" si="3"/>
        <v>1291</v>
      </c>
      <c r="AW33" s="50">
        <f t="shared" si="4"/>
        <v>3856</v>
      </c>
      <c r="AX33" s="50">
        <f t="shared" si="5"/>
        <v>26</v>
      </c>
      <c r="AY33" s="53">
        <f t="shared" si="6"/>
        <v>148.30769230769232</v>
      </c>
      <c r="AZ33" s="47"/>
    </row>
    <row r="34" spans="1:52" s="54" customFormat="1" ht="13.5">
      <c r="A34" s="50">
        <v>31</v>
      </c>
      <c r="B34" s="51">
        <v>229</v>
      </c>
      <c r="C34" s="56" t="s">
        <v>68</v>
      </c>
      <c r="D34" s="56" t="s">
        <v>69</v>
      </c>
      <c r="E34" s="51">
        <v>182</v>
      </c>
      <c r="F34" s="51">
        <v>157</v>
      </c>
      <c r="G34" s="51"/>
      <c r="H34" s="51"/>
      <c r="I34" s="51">
        <v>132</v>
      </c>
      <c r="J34" s="51">
        <v>158</v>
      </c>
      <c r="K34" s="51">
        <v>160</v>
      </c>
      <c r="L34" s="52">
        <v>178</v>
      </c>
      <c r="M34" s="51">
        <v>146</v>
      </c>
      <c r="N34" s="51">
        <v>109</v>
      </c>
      <c r="O34" s="51"/>
      <c r="P34" s="51"/>
      <c r="Q34" s="51">
        <v>123</v>
      </c>
      <c r="R34" s="51">
        <v>126</v>
      </c>
      <c r="S34" s="51">
        <v>192</v>
      </c>
      <c r="T34" s="51">
        <v>126</v>
      </c>
      <c r="U34" s="51">
        <v>151</v>
      </c>
      <c r="V34" s="51">
        <v>130</v>
      </c>
      <c r="W34" s="51"/>
      <c r="X34" s="52"/>
      <c r="Y34" s="51">
        <v>147</v>
      </c>
      <c r="Z34" s="51">
        <v>163</v>
      </c>
      <c r="AA34" s="51"/>
      <c r="AB34" s="51"/>
      <c r="AC34" s="51">
        <v>155</v>
      </c>
      <c r="AD34" s="51">
        <v>127</v>
      </c>
      <c r="AE34" s="51">
        <v>177</v>
      </c>
      <c r="AF34" s="51">
        <v>138</v>
      </c>
      <c r="AG34" s="51">
        <v>132</v>
      </c>
      <c r="AH34" s="51">
        <v>162</v>
      </c>
      <c r="AI34" s="51"/>
      <c r="AJ34" s="51"/>
      <c r="AK34" s="51">
        <v>152</v>
      </c>
      <c r="AL34" s="51">
        <v>149</v>
      </c>
      <c r="AM34" s="51"/>
      <c r="AN34" s="51"/>
      <c r="AO34" s="51"/>
      <c r="AP34" s="51">
        <v>127</v>
      </c>
      <c r="AQ34" s="51"/>
      <c r="AR34" s="51"/>
      <c r="AS34" s="50">
        <f t="shared" si="0"/>
        <v>1222</v>
      </c>
      <c r="AT34" s="50">
        <f t="shared" si="1"/>
        <v>848</v>
      </c>
      <c r="AU34" s="50">
        <f t="shared" si="2"/>
        <v>1201</v>
      </c>
      <c r="AV34" s="50">
        <f t="shared" si="3"/>
        <v>428</v>
      </c>
      <c r="AW34" s="50">
        <f t="shared" si="4"/>
        <v>3699</v>
      </c>
      <c r="AX34" s="50">
        <f t="shared" si="5"/>
        <v>25</v>
      </c>
      <c r="AY34" s="53">
        <f t="shared" si="6"/>
        <v>147.96</v>
      </c>
      <c r="AZ34" s="46"/>
    </row>
    <row r="35" spans="1:52" s="54" customFormat="1" ht="13.5">
      <c r="A35" s="50">
        <v>32</v>
      </c>
      <c r="B35" s="51">
        <v>2404</v>
      </c>
      <c r="C35" s="56" t="s">
        <v>50</v>
      </c>
      <c r="D35" s="56" t="s">
        <v>46</v>
      </c>
      <c r="E35" s="51">
        <v>166</v>
      </c>
      <c r="F35" s="51">
        <v>128</v>
      </c>
      <c r="G35" s="51"/>
      <c r="H35" s="51"/>
      <c r="I35" s="51"/>
      <c r="J35" s="51"/>
      <c r="K35" s="51">
        <v>150</v>
      </c>
      <c r="L35" s="52">
        <v>138</v>
      </c>
      <c r="M35" s="51">
        <v>152</v>
      </c>
      <c r="N35" s="51">
        <v>131</v>
      </c>
      <c r="O35" s="51"/>
      <c r="P35" s="51"/>
      <c r="Q35" s="51"/>
      <c r="R35" s="51"/>
      <c r="S35" s="51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1"/>
      <c r="AL35" s="56"/>
      <c r="AM35" s="51"/>
      <c r="AN35" s="51"/>
      <c r="AO35" s="51"/>
      <c r="AP35" s="51"/>
      <c r="AQ35" s="51"/>
      <c r="AR35" s="51"/>
      <c r="AS35" s="50">
        <f t="shared" si="0"/>
        <v>865</v>
      </c>
      <c r="AT35" s="50">
        <f t="shared" si="1"/>
        <v>0</v>
      </c>
      <c r="AU35" s="50">
        <f t="shared" si="2"/>
        <v>0</v>
      </c>
      <c r="AV35" s="50">
        <f t="shared" si="3"/>
        <v>0</v>
      </c>
      <c r="AW35" s="50">
        <f t="shared" si="4"/>
        <v>865</v>
      </c>
      <c r="AX35" s="50">
        <f t="shared" si="5"/>
        <v>6</v>
      </c>
      <c r="AY35" s="53">
        <f t="shared" si="6"/>
        <v>144.16666666666666</v>
      </c>
      <c r="AZ35" s="46"/>
    </row>
    <row r="36" spans="1:52" s="54" customFormat="1" ht="13.5">
      <c r="A36" s="50">
        <v>33</v>
      </c>
      <c r="B36" s="52">
        <v>2971</v>
      </c>
      <c r="C36" s="60" t="s">
        <v>67</v>
      </c>
      <c r="D36" s="60" t="s">
        <v>64</v>
      </c>
      <c r="E36" s="52">
        <v>158</v>
      </c>
      <c r="F36" s="52">
        <v>167</v>
      </c>
      <c r="G36" s="52">
        <v>148</v>
      </c>
      <c r="H36" s="52">
        <v>130</v>
      </c>
      <c r="I36" s="52">
        <v>150</v>
      </c>
      <c r="J36" s="52">
        <v>105</v>
      </c>
      <c r="K36" s="52">
        <v>146</v>
      </c>
      <c r="L36" s="52">
        <v>134</v>
      </c>
      <c r="M36" s="52">
        <v>162</v>
      </c>
      <c r="N36" s="52">
        <v>137</v>
      </c>
      <c r="O36" s="52"/>
      <c r="P36" s="52"/>
      <c r="Q36" s="52">
        <v>124</v>
      </c>
      <c r="R36" s="52">
        <v>139</v>
      </c>
      <c r="S36" s="52">
        <v>122</v>
      </c>
      <c r="T36" s="52">
        <v>130</v>
      </c>
      <c r="U36" s="52">
        <v>170</v>
      </c>
      <c r="V36" s="52">
        <v>145</v>
      </c>
      <c r="W36" s="52">
        <v>138</v>
      </c>
      <c r="X36" s="52">
        <v>105</v>
      </c>
      <c r="Y36" s="52">
        <v>174</v>
      </c>
      <c r="Z36" s="52">
        <v>176</v>
      </c>
      <c r="AA36" s="52">
        <v>135</v>
      </c>
      <c r="AB36" s="52">
        <v>151</v>
      </c>
      <c r="AC36" s="52">
        <v>133</v>
      </c>
      <c r="AD36" s="52">
        <v>142</v>
      </c>
      <c r="AE36" s="52"/>
      <c r="AF36" s="52"/>
      <c r="AG36" s="52">
        <v>86</v>
      </c>
      <c r="AH36" s="52">
        <v>148</v>
      </c>
      <c r="AI36" s="52">
        <v>128</v>
      </c>
      <c r="AJ36" s="52">
        <v>136</v>
      </c>
      <c r="AK36" s="52"/>
      <c r="AL36" s="52"/>
      <c r="AM36" s="52">
        <v>156</v>
      </c>
      <c r="AN36" s="52">
        <v>133</v>
      </c>
      <c r="AO36" s="52">
        <v>184</v>
      </c>
      <c r="AP36" s="52">
        <v>136</v>
      </c>
      <c r="AQ36" s="52">
        <v>193</v>
      </c>
      <c r="AR36" s="52">
        <v>118</v>
      </c>
      <c r="AS36" s="50">
        <f t="shared" si="0"/>
        <v>1437</v>
      </c>
      <c r="AT36" s="50">
        <f t="shared" si="1"/>
        <v>1073</v>
      </c>
      <c r="AU36" s="50">
        <f t="shared" si="2"/>
        <v>1145</v>
      </c>
      <c r="AV36" s="50">
        <f t="shared" si="3"/>
        <v>1184</v>
      </c>
      <c r="AW36" s="57">
        <f t="shared" si="4"/>
        <v>4839</v>
      </c>
      <c r="AX36" s="57">
        <f t="shared" si="5"/>
        <v>34</v>
      </c>
      <c r="AY36" s="58">
        <f t="shared" si="6"/>
        <v>142.3235294117647</v>
      </c>
      <c r="AZ36" s="59"/>
    </row>
    <row r="37" spans="1:52" s="54" customFormat="1" ht="13.5">
      <c r="A37" s="50">
        <v>34</v>
      </c>
      <c r="B37" s="51">
        <v>1732</v>
      </c>
      <c r="C37" s="56" t="s">
        <v>86</v>
      </c>
      <c r="D37" s="56" t="s">
        <v>29</v>
      </c>
      <c r="E37" s="51"/>
      <c r="F37" s="51"/>
      <c r="G37" s="51"/>
      <c r="H37" s="51"/>
      <c r="I37" s="51"/>
      <c r="J37" s="51"/>
      <c r="K37" s="51"/>
      <c r="L37" s="52"/>
      <c r="M37" s="51"/>
      <c r="N37" s="51"/>
      <c r="O37" s="51"/>
      <c r="P37" s="51"/>
      <c r="Q37" s="51"/>
      <c r="R37" s="51"/>
      <c r="S37" s="51"/>
      <c r="T37" s="51"/>
      <c r="U37" s="52"/>
      <c r="V37" s="52"/>
      <c r="W37" s="52"/>
      <c r="X37" s="52"/>
      <c r="Y37" s="52">
        <v>160</v>
      </c>
      <c r="Z37" s="52">
        <v>123</v>
      </c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1"/>
      <c r="AL37" s="51"/>
      <c r="AM37" s="51"/>
      <c r="AN37" s="51"/>
      <c r="AO37" s="51"/>
      <c r="AP37" s="51"/>
      <c r="AQ37" s="51"/>
      <c r="AR37" s="51"/>
      <c r="AS37" s="50">
        <f t="shared" si="0"/>
        <v>0</v>
      </c>
      <c r="AT37" s="50">
        <f t="shared" si="1"/>
        <v>0</v>
      </c>
      <c r="AU37" s="50">
        <f t="shared" si="2"/>
        <v>283</v>
      </c>
      <c r="AV37" s="50">
        <f t="shared" si="3"/>
        <v>0</v>
      </c>
      <c r="AW37" s="50">
        <f t="shared" si="4"/>
        <v>283</v>
      </c>
      <c r="AX37" s="50">
        <f t="shared" si="5"/>
        <v>2</v>
      </c>
      <c r="AY37" s="53">
        <f t="shared" si="6"/>
        <v>141.5</v>
      </c>
      <c r="AZ37" s="46"/>
    </row>
    <row r="38" spans="1:52" s="54" customFormat="1" ht="13.5">
      <c r="A38" s="50">
        <v>35</v>
      </c>
      <c r="B38" s="51">
        <v>3507</v>
      </c>
      <c r="C38" s="56" t="s">
        <v>76</v>
      </c>
      <c r="D38" s="56" t="s">
        <v>64</v>
      </c>
      <c r="E38" s="51"/>
      <c r="F38" s="51"/>
      <c r="G38" s="51"/>
      <c r="H38" s="51"/>
      <c r="I38" s="51"/>
      <c r="J38" s="51"/>
      <c r="K38" s="51"/>
      <c r="L38" s="52"/>
      <c r="M38" s="51"/>
      <c r="N38" s="51"/>
      <c r="O38" s="51">
        <v>160</v>
      </c>
      <c r="P38" s="51">
        <v>133</v>
      </c>
      <c r="Q38" s="51">
        <v>116</v>
      </c>
      <c r="R38" s="51">
        <v>127</v>
      </c>
      <c r="S38" s="51">
        <v>126</v>
      </c>
      <c r="T38" s="51">
        <v>116</v>
      </c>
      <c r="U38" s="52"/>
      <c r="V38" s="52"/>
      <c r="W38" s="52">
        <v>131</v>
      </c>
      <c r="X38" s="52">
        <v>159</v>
      </c>
      <c r="Y38" s="52">
        <v>144</v>
      </c>
      <c r="Z38" s="52">
        <v>195</v>
      </c>
      <c r="AA38" s="52">
        <v>138</v>
      </c>
      <c r="AB38" s="52">
        <v>145</v>
      </c>
      <c r="AC38" s="52"/>
      <c r="AD38" s="52"/>
      <c r="AE38" s="52">
        <v>181</v>
      </c>
      <c r="AF38" s="52">
        <v>124</v>
      </c>
      <c r="AG38" s="52">
        <v>127</v>
      </c>
      <c r="AH38" s="52">
        <v>128</v>
      </c>
      <c r="AI38" s="52">
        <v>141</v>
      </c>
      <c r="AJ38" s="52">
        <v>116</v>
      </c>
      <c r="AK38" s="51">
        <v>121</v>
      </c>
      <c r="AL38" s="51">
        <v>119</v>
      </c>
      <c r="AM38" s="51">
        <v>140</v>
      </c>
      <c r="AN38" s="51">
        <v>145</v>
      </c>
      <c r="AO38" s="51">
        <v>134</v>
      </c>
      <c r="AP38" s="51">
        <v>169</v>
      </c>
      <c r="AQ38" s="51"/>
      <c r="AR38" s="51"/>
      <c r="AS38" s="50">
        <f t="shared" si="0"/>
        <v>0</v>
      </c>
      <c r="AT38" s="50">
        <f t="shared" si="1"/>
        <v>1068</v>
      </c>
      <c r="AU38" s="50">
        <f t="shared" si="2"/>
        <v>1182</v>
      </c>
      <c r="AV38" s="50">
        <f t="shared" si="3"/>
        <v>1085</v>
      </c>
      <c r="AW38" s="50">
        <f t="shared" si="4"/>
        <v>3335</v>
      </c>
      <c r="AX38" s="50">
        <f t="shared" si="5"/>
        <v>24</v>
      </c>
      <c r="AY38" s="53">
        <f t="shared" si="6"/>
        <v>138.95833333333334</v>
      </c>
      <c r="AZ38" s="46"/>
    </row>
    <row r="39" spans="1:52" s="54" customFormat="1" ht="13.5">
      <c r="A39" s="50">
        <v>36</v>
      </c>
      <c r="B39" s="51">
        <v>1499</v>
      </c>
      <c r="C39" s="56" t="s">
        <v>66</v>
      </c>
      <c r="D39" s="56" t="s">
        <v>64</v>
      </c>
      <c r="E39" s="51">
        <v>158</v>
      </c>
      <c r="F39" s="51">
        <v>119</v>
      </c>
      <c r="G39" s="51">
        <v>109</v>
      </c>
      <c r="H39" s="51">
        <v>166</v>
      </c>
      <c r="I39" s="51">
        <v>154</v>
      </c>
      <c r="J39" s="51">
        <v>113</v>
      </c>
      <c r="K39" s="51">
        <v>128</v>
      </c>
      <c r="L39" s="52">
        <v>126</v>
      </c>
      <c r="M39" s="51">
        <v>130</v>
      </c>
      <c r="N39" s="51">
        <v>129</v>
      </c>
      <c r="O39" s="51">
        <v>156</v>
      </c>
      <c r="P39" s="51">
        <v>136</v>
      </c>
      <c r="Q39" s="51"/>
      <c r="R39" s="51"/>
      <c r="S39" s="51">
        <v>156</v>
      </c>
      <c r="T39" s="51">
        <v>136</v>
      </c>
      <c r="U39" s="51">
        <v>155</v>
      </c>
      <c r="V39" s="51">
        <v>108</v>
      </c>
      <c r="W39" s="51"/>
      <c r="X39" s="52"/>
      <c r="Y39" s="51">
        <v>118</v>
      </c>
      <c r="Z39" s="51">
        <v>136</v>
      </c>
      <c r="AA39" s="51"/>
      <c r="AB39" s="51"/>
      <c r="AC39" s="51">
        <v>142</v>
      </c>
      <c r="AD39" s="51">
        <v>143</v>
      </c>
      <c r="AE39" s="51">
        <v>129</v>
      </c>
      <c r="AF39" s="51">
        <v>156</v>
      </c>
      <c r="AG39" s="51"/>
      <c r="AH39" s="51"/>
      <c r="AI39" s="51"/>
      <c r="AJ39" s="51"/>
      <c r="AK39" s="51">
        <v>159</v>
      </c>
      <c r="AL39" s="51">
        <v>91</v>
      </c>
      <c r="AM39" s="51"/>
      <c r="AN39" s="51"/>
      <c r="AO39" s="51"/>
      <c r="AP39" s="51"/>
      <c r="AQ39" s="51">
        <v>160</v>
      </c>
      <c r="AR39" s="51">
        <v>166</v>
      </c>
      <c r="AS39" s="50">
        <f t="shared" si="0"/>
        <v>1332</v>
      </c>
      <c r="AT39" s="50">
        <f t="shared" si="1"/>
        <v>847</v>
      </c>
      <c r="AU39" s="50">
        <f t="shared" si="2"/>
        <v>824</v>
      </c>
      <c r="AV39" s="50">
        <f t="shared" si="3"/>
        <v>576</v>
      </c>
      <c r="AW39" s="50">
        <f t="shared" si="4"/>
        <v>3579</v>
      </c>
      <c r="AX39" s="50">
        <f t="shared" si="5"/>
        <v>26</v>
      </c>
      <c r="AY39" s="53">
        <f t="shared" si="6"/>
        <v>137.65384615384616</v>
      </c>
      <c r="AZ39" s="46"/>
    </row>
    <row r="40" spans="1:52" s="54" customFormat="1" ht="13.5">
      <c r="A40" s="50">
        <v>37</v>
      </c>
      <c r="B40" s="51">
        <v>3435</v>
      </c>
      <c r="C40" s="56" t="s">
        <v>61</v>
      </c>
      <c r="D40" s="56" t="s">
        <v>59</v>
      </c>
      <c r="E40" s="51">
        <v>150</v>
      </c>
      <c r="F40" s="51">
        <v>141</v>
      </c>
      <c r="G40" s="51">
        <v>135</v>
      </c>
      <c r="H40" s="51">
        <v>163</v>
      </c>
      <c r="I40" s="51">
        <v>115</v>
      </c>
      <c r="J40" s="51">
        <v>125</v>
      </c>
      <c r="K40" s="51">
        <v>129</v>
      </c>
      <c r="L40" s="52">
        <v>129</v>
      </c>
      <c r="M40" s="51">
        <v>139</v>
      </c>
      <c r="N40" s="51">
        <v>113</v>
      </c>
      <c r="O40" s="51"/>
      <c r="P40" s="51"/>
      <c r="Q40" s="51"/>
      <c r="R40" s="51"/>
      <c r="S40" s="51"/>
      <c r="T40" s="51">
        <v>131</v>
      </c>
      <c r="U40" s="52">
        <v>107</v>
      </c>
      <c r="V40" s="52"/>
      <c r="W40" s="52"/>
      <c r="X40" s="52"/>
      <c r="Y40" s="52"/>
      <c r="Z40" s="52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>
        <v>168</v>
      </c>
      <c r="AL40" s="51">
        <v>159</v>
      </c>
      <c r="AM40" s="51"/>
      <c r="AN40" s="51"/>
      <c r="AO40" s="51"/>
      <c r="AP40" s="51"/>
      <c r="AQ40" s="51"/>
      <c r="AR40" s="51"/>
      <c r="AS40" s="50">
        <f t="shared" si="0"/>
        <v>1339</v>
      </c>
      <c r="AT40" s="50">
        <f t="shared" si="1"/>
        <v>238</v>
      </c>
      <c r="AU40" s="50">
        <f t="shared" si="2"/>
        <v>0</v>
      </c>
      <c r="AV40" s="50">
        <f t="shared" si="3"/>
        <v>327</v>
      </c>
      <c r="AW40" s="50">
        <f t="shared" si="4"/>
        <v>1904</v>
      </c>
      <c r="AX40" s="50">
        <f t="shared" si="5"/>
        <v>14</v>
      </c>
      <c r="AY40" s="53">
        <f t="shared" si="6"/>
        <v>136</v>
      </c>
      <c r="AZ40" s="46"/>
    </row>
    <row r="41" spans="1:52" s="54" customFormat="1" ht="13.5">
      <c r="A41" s="50">
        <v>38</v>
      </c>
      <c r="B41" s="51">
        <v>1755</v>
      </c>
      <c r="C41" s="56" t="s">
        <v>78</v>
      </c>
      <c r="D41" s="56" t="s">
        <v>46</v>
      </c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>
        <v>124</v>
      </c>
      <c r="T41" s="51">
        <v>141</v>
      </c>
      <c r="U41" s="51">
        <v>104</v>
      </c>
      <c r="V41" s="51">
        <v>163</v>
      </c>
      <c r="W41" s="51">
        <v>132</v>
      </c>
      <c r="X41" s="5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>
        <v>122</v>
      </c>
      <c r="AJ41" s="51">
        <v>190</v>
      </c>
      <c r="AK41" s="51"/>
      <c r="AL41" s="51"/>
      <c r="AM41" s="51"/>
      <c r="AN41" s="51"/>
      <c r="AO41" s="51">
        <v>131</v>
      </c>
      <c r="AP41" s="51">
        <v>109</v>
      </c>
      <c r="AQ41" s="51">
        <v>141</v>
      </c>
      <c r="AR41" s="51">
        <v>104</v>
      </c>
      <c r="AS41" s="50">
        <f t="shared" si="0"/>
        <v>0</v>
      </c>
      <c r="AT41" s="50">
        <f t="shared" si="1"/>
        <v>664</v>
      </c>
      <c r="AU41" s="50">
        <f t="shared" si="2"/>
        <v>0</v>
      </c>
      <c r="AV41" s="50">
        <f t="shared" si="3"/>
        <v>797</v>
      </c>
      <c r="AW41" s="50">
        <f t="shared" si="4"/>
        <v>1461</v>
      </c>
      <c r="AX41" s="50">
        <f t="shared" si="5"/>
        <v>11</v>
      </c>
      <c r="AY41" s="53">
        <f t="shared" si="6"/>
        <v>132.8181818181818</v>
      </c>
      <c r="AZ41" s="46"/>
    </row>
    <row r="42" spans="1:51" s="54" customFormat="1" ht="13.5">
      <c r="A42" s="50">
        <v>39</v>
      </c>
      <c r="B42" s="51">
        <v>2094</v>
      </c>
      <c r="C42" s="60" t="s">
        <v>77</v>
      </c>
      <c r="D42" s="60" t="s">
        <v>31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>
        <v>101</v>
      </c>
      <c r="R42" s="52"/>
      <c r="S42" s="52"/>
      <c r="T42" s="52"/>
      <c r="U42" s="51">
        <v>160</v>
      </c>
      <c r="V42" s="51">
        <v>118</v>
      </c>
      <c r="W42" s="51"/>
      <c r="X42" s="5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0">
        <f t="shared" si="0"/>
        <v>0</v>
      </c>
      <c r="AT42" s="50">
        <f t="shared" si="1"/>
        <v>379</v>
      </c>
      <c r="AU42" s="50">
        <f t="shared" si="2"/>
        <v>0</v>
      </c>
      <c r="AV42" s="50">
        <f t="shared" si="3"/>
        <v>0</v>
      </c>
      <c r="AW42" s="50">
        <f t="shared" si="4"/>
        <v>379</v>
      </c>
      <c r="AX42" s="50">
        <f t="shared" si="5"/>
        <v>3</v>
      </c>
      <c r="AY42" s="53">
        <f t="shared" si="6"/>
        <v>126.33333333333333</v>
      </c>
    </row>
    <row r="43" spans="1:51" s="54" customFormat="1" ht="13.5">
      <c r="A43" s="50">
        <v>40</v>
      </c>
      <c r="B43" s="51">
        <v>3430</v>
      </c>
      <c r="C43" s="56" t="s">
        <v>84</v>
      </c>
      <c r="D43" s="56" t="s">
        <v>59</v>
      </c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1">
        <v>55</v>
      </c>
      <c r="Z43" s="51">
        <v>81</v>
      </c>
      <c r="AA43" s="51">
        <v>65</v>
      </c>
      <c r="AB43" s="51">
        <v>48</v>
      </c>
      <c r="AC43" s="51">
        <v>71</v>
      </c>
      <c r="AD43" s="51">
        <v>30</v>
      </c>
      <c r="AE43" s="51">
        <v>54</v>
      </c>
      <c r="AF43" s="51">
        <v>68</v>
      </c>
      <c r="AG43" s="51">
        <v>59</v>
      </c>
      <c r="AH43" s="51">
        <v>60</v>
      </c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0">
        <f t="shared" si="0"/>
        <v>0</v>
      </c>
      <c r="AT43" s="50">
        <f t="shared" si="1"/>
        <v>0</v>
      </c>
      <c r="AU43" s="50">
        <f t="shared" si="2"/>
        <v>591</v>
      </c>
      <c r="AV43" s="50">
        <f t="shared" si="3"/>
        <v>0</v>
      </c>
      <c r="AW43" s="50">
        <f t="shared" si="4"/>
        <v>591</v>
      </c>
      <c r="AX43" s="50">
        <f t="shared" si="5"/>
        <v>10</v>
      </c>
      <c r="AY43" s="53">
        <f t="shared" si="6"/>
        <v>59.1</v>
      </c>
    </row>
    <row r="44" spans="1:51" s="54" customFormat="1" ht="13.5" hidden="1">
      <c r="A44" s="50">
        <v>41</v>
      </c>
      <c r="B44" s="51"/>
      <c r="C44" s="56"/>
      <c r="D44" s="56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0">
        <f t="shared" si="0"/>
        <v>0</v>
      </c>
      <c r="AT44" s="50">
        <f t="shared" si="1"/>
        <v>0</v>
      </c>
      <c r="AU44" s="50">
        <f t="shared" si="2"/>
        <v>0</v>
      </c>
      <c r="AV44" s="50">
        <f t="shared" si="3"/>
        <v>0</v>
      </c>
      <c r="AW44" s="50">
        <f t="shared" si="4"/>
        <v>0</v>
      </c>
      <c r="AX44" s="50">
        <f t="shared" si="5"/>
        <v>0</v>
      </c>
      <c r="AY44" s="53" t="e">
        <f t="shared" si="6"/>
        <v>#DIV/0!</v>
      </c>
    </row>
    <row r="45" spans="1:51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0">
        <f t="shared" si="0"/>
        <v>0</v>
      </c>
      <c r="AT45" s="50">
        <f t="shared" si="1"/>
        <v>0</v>
      </c>
      <c r="AU45" s="50">
        <f t="shared" si="2"/>
        <v>0</v>
      </c>
      <c r="AV45" s="50">
        <f t="shared" si="3"/>
        <v>0</v>
      </c>
      <c r="AW45" s="50">
        <f t="shared" si="4"/>
        <v>0</v>
      </c>
      <c r="AX45" s="50">
        <f t="shared" si="5"/>
        <v>0</v>
      </c>
      <c r="AY45" s="53" t="e">
        <f t="shared" si="6"/>
        <v>#DIV/0!</v>
      </c>
    </row>
    <row r="46" spans="1:51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>
        <f t="shared" si="0"/>
        <v>0</v>
      </c>
      <c r="AT46" s="50">
        <f t="shared" si="1"/>
        <v>0</v>
      </c>
      <c r="AU46" s="50">
        <f t="shared" si="2"/>
        <v>0</v>
      </c>
      <c r="AV46" s="50">
        <f t="shared" si="3"/>
        <v>0</v>
      </c>
      <c r="AW46" s="50">
        <f t="shared" si="4"/>
        <v>0</v>
      </c>
      <c r="AX46" s="50">
        <f t="shared" si="5"/>
        <v>0</v>
      </c>
      <c r="AY46" s="53" t="e">
        <f t="shared" si="6"/>
        <v>#DIV/0!</v>
      </c>
    </row>
    <row r="47" spans="1:51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>
        <f t="shared" si="0"/>
        <v>0</v>
      </c>
      <c r="AT47" s="50">
        <f t="shared" si="1"/>
        <v>0</v>
      </c>
      <c r="AU47" s="50">
        <f t="shared" si="2"/>
        <v>0</v>
      </c>
      <c r="AV47" s="50">
        <f t="shared" si="3"/>
        <v>0</v>
      </c>
      <c r="AW47" s="50">
        <f t="shared" si="4"/>
        <v>0</v>
      </c>
      <c r="AX47" s="50">
        <f t="shared" si="5"/>
        <v>0</v>
      </c>
      <c r="AY47" s="53" t="e">
        <f t="shared" si="6"/>
        <v>#DIV/0!</v>
      </c>
    </row>
    <row r="48" spans="24:51" ht="13.5">
      <c r="X48" s="46"/>
      <c r="AT48" s="45"/>
      <c r="AU48" s="45"/>
      <c r="AV48" s="45"/>
      <c r="AW48" s="45"/>
      <c r="AX48" s="45"/>
      <c r="AY48" s="55"/>
    </row>
    <row r="49" spans="24:51" ht="13.5">
      <c r="X49" s="46"/>
      <c r="AT49" s="45"/>
      <c r="AU49" s="45"/>
      <c r="AV49" s="45"/>
      <c r="AW49" s="45"/>
      <c r="AX49" s="45"/>
      <c r="AY49" s="55"/>
    </row>
    <row r="50" spans="24:51" ht="13.5">
      <c r="X50" s="46"/>
      <c r="AT50" s="45"/>
      <c r="AU50" s="45"/>
      <c r="AV50" s="45"/>
      <c r="AW50" s="45"/>
      <c r="AX50" s="45"/>
      <c r="AY50" s="55"/>
    </row>
    <row r="51" spans="24:51" ht="13.5">
      <c r="X51" s="46"/>
      <c r="AT51" s="45"/>
      <c r="AU51" s="45"/>
      <c r="AV51" s="45"/>
      <c r="AW51" s="45"/>
      <c r="AX51" s="45"/>
      <c r="AY51" s="55"/>
    </row>
    <row r="52" spans="24:51" ht="13.5">
      <c r="X52" s="46"/>
      <c r="AT52" s="45"/>
      <c r="AU52" s="45"/>
      <c r="AV52" s="45"/>
      <c r="AW52" s="45"/>
      <c r="AX52" s="45"/>
      <c r="AY52" s="55"/>
    </row>
    <row r="53" spans="24:51" ht="13.5">
      <c r="X53" s="46"/>
      <c r="AT53" s="45"/>
      <c r="AU53" s="45"/>
      <c r="AV53" s="45"/>
      <c r="AW53" s="45"/>
      <c r="AX53" s="45"/>
      <c r="AY53" s="55"/>
    </row>
    <row r="54" spans="24:51" ht="13.5">
      <c r="X54" s="46"/>
      <c r="AT54" s="45"/>
      <c r="AU54" s="45"/>
      <c r="AV54" s="45"/>
      <c r="AW54" s="45"/>
      <c r="AX54" s="45"/>
      <c r="AY54" s="55"/>
    </row>
    <row r="55" spans="24:51" ht="13.5">
      <c r="X55" s="46"/>
      <c r="AT55" s="45"/>
      <c r="AU55" s="45"/>
      <c r="AV55" s="45"/>
      <c r="AW55" s="45"/>
      <c r="AX55" s="45"/>
      <c r="AY55" s="55"/>
    </row>
    <row r="56" spans="24:51" ht="13.5">
      <c r="X56" s="46"/>
      <c r="AT56" s="45"/>
      <c r="AU56" s="45"/>
      <c r="AV56" s="45"/>
      <c r="AW56" s="45"/>
      <c r="AX56" s="45"/>
      <c r="AY56" s="55"/>
    </row>
    <row r="57" spans="24:51" ht="13.5">
      <c r="X57" s="46"/>
      <c r="AT57" s="45"/>
      <c r="AU57" s="45"/>
      <c r="AV57" s="45"/>
      <c r="AW57" s="45"/>
      <c r="AX57" s="45"/>
      <c r="AY57" s="55"/>
    </row>
    <row r="58" spans="24:51" ht="13.5">
      <c r="X58" s="46"/>
      <c r="AT58" s="45"/>
      <c r="AU58" s="45"/>
      <c r="AV58" s="45"/>
      <c r="AW58" s="45"/>
      <c r="AX58" s="45"/>
      <c r="AY58" s="55"/>
    </row>
    <row r="59" spans="24:51" ht="13.5">
      <c r="X59" s="46"/>
      <c r="AT59" s="45"/>
      <c r="AU59" s="45"/>
      <c r="AV59" s="45"/>
      <c r="AW59" s="45"/>
      <c r="AX59" s="45"/>
      <c r="AY59" s="55"/>
    </row>
    <row r="60" spans="24:51" ht="13.5">
      <c r="X60" s="46"/>
      <c r="AT60" s="45"/>
      <c r="AU60" s="45"/>
      <c r="AV60" s="45"/>
      <c r="AW60" s="45"/>
      <c r="AX60" s="45"/>
      <c r="AY60" s="55"/>
    </row>
    <row r="61" spans="24:51" ht="13.5">
      <c r="X61" s="46"/>
      <c r="AT61" s="45"/>
      <c r="AU61" s="45"/>
      <c r="AV61" s="45"/>
      <c r="AW61" s="45"/>
      <c r="AX61" s="45"/>
      <c r="AY61" s="55"/>
    </row>
    <row r="62" spans="24:51" ht="13.5">
      <c r="X62" s="46"/>
      <c r="AT62" s="45"/>
      <c r="AU62" s="45"/>
      <c r="AV62" s="45"/>
      <c r="AW62" s="45"/>
      <c r="AX62" s="45"/>
      <c r="AY62" s="55"/>
    </row>
    <row r="63" spans="24:51" ht="13.5">
      <c r="X63" s="46"/>
      <c r="AT63" s="45"/>
      <c r="AU63" s="45"/>
      <c r="AV63" s="45"/>
      <c r="AW63" s="45"/>
      <c r="AX63" s="45"/>
      <c r="AY63" s="55"/>
    </row>
    <row r="64" spans="24:51" ht="13.5">
      <c r="X64" s="46"/>
      <c r="AT64" s="45"/>
      <c r="AU64" s="45"/>
      <c r="AV64" s="45"/>
      <c r="AW64" s="45"/>
      <c r="AX64" s="45"/>
      <c r="AY64" s="55"/>
    </row>
    <row r="65" spans="24:51" ht="13.5">
      <c r="X65" s="46"/>
      <c r="AT65" s="45"/>
      <c r="AU65" s="45"/>
      <c r="AV65" s="45"/>
      <c r="AW65" s="45"/>
      <c r="AX65" s="45"/>
      <c r="AY65" s="55"/>
    </row>
    <row r="66" spans="24:51" ht="13.5">
      <c r="X66" s="46"/>
      <c r="AT66" s="45"/>
      <c r="AU66" s="45"/>
      <c r="AV66" s="45"/>
      <c r="AW66" s="45"/>
      <c r="AX66" s="45"/>
      <c r="AY66" s="55"/>
    </row>
    <row r="67" spans="24:51" ht="13.5">
      <c r="X67" s="46"/>
      <c r="AT67" s="45"/>
      <c r="AU67" s="45"/>
      <c r="AV67" s="45"/>
      <c r="AW67" s="45"/>
      <c r="AX67" s="45"/>
      <c r="AY67" s="55"/>
    </row>
    <row r="68" spans="45:51" ht="13.5">
      <c r="AS68" s="45"/>
      <c r="AT68" s="45"/>
      <c r="AU68" s="45"/>
      <c r="AV68" s="45"/>
      <c r="AW68" s="45"/>
      <c r="AX68" s="45"/>
      <c r="AY68" s="55"/>
    </row>
    <row r="69" spans="45:51" ht="13.5">
      <c r="AS69" s="45"/>
      <c r="AT69" s="45"/>
      <c r="AU69" s="45"/>
      <c r="AV69" s="45"/>
      <c r="AW69" s="45"/>
      <c r="AX69" s="45"/>
      <c r="AY69" s="55"/>
    </row>
    <row r="70" spans="45:51" ht="13.5">
      <c r="AS70" s="45"/>
      <c r="AT70" s="45"/>
      <c r="AU70" s="45"/>
      <c r="AV70" s="45"/>
      <c r="AW70" s="45"/>
      <c r="AX70" s="45"/>
      <c r="AY70" s="55"/>
    </row>
    <row r="71" spans="45:51" ht="13.5">
      <c r="AS71" s="45"/>
      <c r="AT71" s="45"/>
      <c r="AU71" s="45"/>
      <c r="AV71" s="45"/>
      <c r="AW71" s="45"/>
      <c r="AX71" s="45"/>
      <c r="AY71" s="55"/>
    </row>
    <row r="72" spans="45:51" ht="13.5">
      <c r="AS72" s="45"/>
      <c r="AT72" s="45"/>
      <c r="AU72" s="45"/>
      <c r="AV72" s="45"/>
      <c r="AW72" s="45"/>
      <c r="AX72" s="45"/>
      <c r="AY72" s="55"/>
    </row>
    <row r="73" spans="45:51" ht="13.5">
      <c r="AS73" s="45"/>
      <c r="AT73" s="45"/>
      <c r="AU73" s="45"/>
      <c r="AV73" s="45"/>
      <c r="AW73" s="45"/>
      <c r="AX73" s="45"/>
      <c r="AY73" s="55"/>
    </row>
    <row r="74" spans="45:51" ht="13.5">
      <c r="AS74" s="45"/>
      <c r="AT74" s="45"/>
      <c r="AU74" s="45"/>
      <c r="AV74" s="45"/>
      <c r="AW74" s="45"/>
      <c r="AX74" s="45"/>
      <c r="AY74" s="55"/>
    </row>
    <row r="75" spans="45:51" ht="13.5">
      <c r="AS75" s="45"/>
      <c r="AT75" s="45"/>
      <c r="AU75" s="45"/>
      <c r="AV75" s="45"/>
      <c r="AW75" s="45"/>
      <c r="AX75" s="45"/>
      <c r="AY75" s="55"/>
    </row>
    <row r="76" spans="45:51" ht="13.5">
      <c r="AS76" s="45"/>
      <c r="AT76" s="45"/>
      <c r="AU76" s="45"/>
      <c r="AV76" s="45"/>
      <c r="AW76" s="45"/>
      <c r="AX76" s="45"/>
      <c r="AY76" s="55"/>
    </row>
    <row r="77" spans="45:50" ht="13.5">
      <c r="AS77" s="45"/>
      <c r="AT77" s="45"/>
      <c r="AU77" s="45"/>
      <c r="AV77" s="45"/>
      <c r="AW77" s="45"/>
      <c r="AX77" s="45"/>
    </row>
    <row r="78" ht="13.5">
      <c r="AX78" s="45"/>
    </row>
    <row r="79" ht="13.5">
      <c r="AX79" s="45"/>
    </row>
    <row r="80" ht="13.5">
      <c r="AX80" s="45"/>
    </row>
  </sheetData>
  <sheetProtection/>
  <conditionalFormatting sqref="E4:AR38 E40:AR47 AC39:AR39">
    <cfRule type="cellIs" priority="16" dxfId="12" operator="greaterThan" stopIfTrue="1">
      <formula>199</formula>
    </cfRule>
  </conditionalFormatting>
  <conditionalFormatting sqref="O4:AR38 O40:AR47 AC39:AR39">
    <cfRule type="cellIs" priority="15" dxfId="13" operator="greaterThan" stopIfTrue="1">
      <formula>199</formula>
    </cfRule>
  </conditionalFormatting>
  <conditionalFormatting sqref="AY47 AY4:AY43">
    <cfRule type="cellIs" priority="12" dxfId="13" operator="greaterThan" stopIfTrue="1">
      <formula>199.99</formula>
    </cfRule>
    <cfRule type="cellIs" priority="13" dxfId="13" operator="greaterThan" stopIfTrue="1">
      <formula>"199.99"</formula>
    </cfRule>
  </conditionalFormatting>
  <conditionalFormatting sqref="AY46">
    <cfRule type="cellIs" priority="10" dxfId="13" operator="greaterThan" stopIfTrue="1">
      <formula>199.99</formula>
    </cfRule>
    <cfRule type="cellIs" priority="11" dxfId="13" operator="greaterThan" stopIfTrue="1">
      <formula>"199.99"</formula>
    </cfRule>
  </conditionalFormatting>
  <conditionalFormatting sqref="AY45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AY44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E39:AB39">
    <cfRule type="cellIs" priority="2" dxfId="12" operator="greaterThan" stopIfTrue="1">
      <formula>199</formula>
    </cfRule>
  </conditionalFormatting>
  <conditionalFormatting sqref="O39:AB39">
    <cfRule type="cellIs" priority="1" dxfId="13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2021-2022
 2a DIVISIÓ GRUP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2022-02-14T11:26:16Z</cp:lastPrinted>
  <dcterms:created xsi:type="dcterms:W3CDTF">1999-10-03T14:06:37Z</dcterms:created>
  <dcterms:modified xsi:type="dcterms:W3CDTF">2022-02-14T16:43:27Z</dcterms:modified>
  <cp:category/>
  <cp:version/>
  <cp:contentType/>
  <cp:contentStatus/>
</cp:coreProperties>
</file>